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0" windowWidth="11295" windowHeight="6075" tabRatio="687" activeTab="1"/>
  </bookViews>
  <sheets>
    <sheet name="1.02.2016" sheetId="1" r:id="rId1"/>
    <sheet name="1.03.2016" sheetId="2" r:id="rId2"/>
  </sheets>
  <definedNames/>
  <calcPr fullCalcOnLoad="1"/>
</workbook>
</file>

<file path=xl/sharedStrings.xml><?xml version="1.0" encoding="utf-8"?>
<sst xmlns="http://schemas.openxmlformats.org/spreadsheetml/2006/main" count="2656" uniqueCount="268">
  <si>
    <t>00</t>
  </si>
  <si>
    <t>000</t>
  </si>
  <si>
    <t>0000</t>
  </si>
  <si>
    <t>01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</si>
  <si>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</si>
  <si>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НАЛОГИ НА ПРИБЫЛЬ, ДОХОДЫ</t>
  </si>
  <si>
    <t>110</t>
  </si>
  <si>
    <t>Налог на прибыль организации</t>
  </si>
  <si>
    <t>012</t>
  </si>
  <si>
    <t>010</t>
  </si>
  <si>
    <t>Налог на прибыль организаций, зачисляемый в бюджеты бюджетной системы Российской Федерации по соответствующим ставкам</t>
  </si>
  <si>
    <t>02</t>
  </si>
  <si>
    <t>Налог на прибыль организаций, зачисляемый в бюджеты субъектов Российской Федерации</t>
  </si>
  <si>
    <t>Налог на доходы физических лиц</t>
  </si>
  <si>
    <t>020</t>
  </si>
  <si>
    <t>040</t>
  </si>
  <si>
    <t>05</t>
  </si>
  <si>
    <t>НАЛОГИ НА СОВОКУПНЫЙ ДОХОД</t>
  </si>
  <si>
    <t>Единый налог на вмененный доход для отдельных видов деятельности</t>
  </si>
  <si>
    <t>03</t>
  </si>
  <si>
    <t>1</t>
  </si>
  <si>
    <t>06</t>
  </si>
  <si>
    <t>08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</si>
  <si>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</si>
  <si>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</si>
  <si>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11</t>
  </si>
  <si>
    <t>ДОХОДЫ ОТ ИСПОЛЬЗОВАНИЯ ИМУЩЕСТВА, НАХОДЯЩЕГОСЯ В ГОСУДАРСТВЕННОЙ И МУНИЦИПАЛЬНОЙ СОБСТВЕННОСТИ</t>
  </si>
  <si>
    <t>12</t>
  </si>
  <si>
    <t>ПЛАТЕЖИ ПРИ ПОЛЬЗОВАНИИ ПРИРОДНЫМИ РЕСУРСАМИ</t>
  </si>
  <si>
    <t>120</t>
  </si>
  <si>
    <t>16</t>
  </si>
  <si>
    <t>ШТРАФЫ, САНКЦИИ, ВОЗМЕЩЕНИЕ УЩЕРБА</t>
  </si>
  <si>
    <t>140</t>
  </si>
  <si>
    <t>030</t>
  </si>
  <si>
    <t>130</t>
  </si>
  <si>
    <t>182</t>
  </si>
  <si>
    <t>07</t>
  </si>
  <si>
    <t>90</t>
  </si>
  <si>
    <t>045</t>
  </si>
  <si>
    <t>001</t>
  </si>
  <si>
    <t>050</t>
  </si>
  <si>
    <t>10</t>
  </si>
  <si>
    <t>13</t>
  </si>
  <si>
    <t>09</t>
  </si>
  <si>
    <t>25</t>
  </si>
  <si>
    <t>14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</si>
  <si>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</si>
  <si>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</t>
  </si>
  <si>
    <t>410</t>
  </si>
  <si>
    <t xml:space="preserve">Единый сельскохозяйственный налог 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</si>
  <si>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</si>
  <si>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Прочие поступления от денежных взысканий (штрафов) и иных сумм в возмещение ущерба, зачисляемые в бюджет муниципальных районов</t>
  </si>
  <si>
    <t>163</t>
  </si>
  <si>
    <t>ДОХОДЫ ОТ ОКАЗАНИЯ ПЛАТНЫХ УСЛУГ И КОМПЕНСАЦИИ ЗАТРАТ ГОСУДАРСТВА</t>
  </si>
  <si>
    <t>2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</si>
  <si>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</si>
  <si>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</si>
  <si>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</si>
  <si>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</si>
  <si>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</si>
  <si>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003</t>
  </si>
  <si>
    <t>Дотации бюджетам муниципальных районов на поддержку мер по обеспечению сбалансированности бюджетов</t>
  </si>
  <si>
    <t>999</t>
  </si>
  <si>
    <t>Прочие субсидии</t>
  </si>
  <si>
    <t>Прочие субсидии бюджетам муниципальных районов</t>
  </si>
  <si>
    <t>015</t>
  </si>
  <si>
    <t>Субвенции бюджетам на осуществление первичного воинского учета на территориях, где отсутствуют военные комиссариаты</t>
  </si>
  <si>
    <t>024</t>
  </si>
  <si>
    <t>Субвенции бюджетам муниципальных районов на выполнение передаваемых полномочий субъектов Российской Федерации</t>
  </si>
  <si>
    <t>Доходы от продажи земельных участков, государственная собственность на которые не разграничена</t>
  </si>
  <si>
    <t>014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</si>
  <si>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</si>
  <si>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013</t>
  </si>
  <si>
    <t>04</t>
  </si>
  <si>
    <t>17</t>
  </si>
  <si>
    <t>180</t>
  </si>
  <si>
    <t>Иные межбюджетные трансферты</t>
  </si>
  <si>
    <t>Прочие неналоговые доходы</t>
  </si>
  <si>
    <t>060</t>
  </si>
  <si>
    <t>430</t>
  </si>
  <si>
    <t>025</t>
  </si>
  <si>
    <t>053</t>
  </si>
  <si>
    <t>Плата за выбросы загрязняющих веществ в атмосферный воздух передвижными объектами</t>
  </si>
  <si>
    <t>43</t>
  </si>
  <si>
    <t>065</t>
  </si>
  <si>
    <t>Налог, взимаемый в связи с применением патентной системы налогообложения, зачисляемый в бюджеты муниципальных районов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</si>
  <si>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</si>
  <si>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100</t>
  </si>
  <si>
    <t>НАЛОГИ НА ТОВАРЫ (РАБОТЫ, УСЛУГИ), РЕАЛИЗУЕМЫЕ НА ТЕРРИТОРИИ РОССИЙСКОЙ ФЕДЕРАЦИИ</t>
  </si>
  <si>
    <t>230</t>
  </si>
  <si>
    <t>240</t>
  </si>
  <si>
    <t>250</t>
  </si>
  <si>
    <t>260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</si>
  <si>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</si>
  <si>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</si>
  <si>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</si>
  <si>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</si>
  <si>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</si>
  <si>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НАЛОГОВЫЕ И НЕНАЛОГОВЫЕ ДОХОДЫ</t>
  </si>
  <si>
    <t>Налог, взимаемый в связи с применением патентной системы налогообложения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</si>
  <si>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</si>
  <si>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</si>
  <si>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</si>
  <si>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негативное воздействие на окружающую среду</t>
  </si>
  <si>
    <t>Прочие доходы от компенсации затрат государства</t>
  </si>
  <si>
    <t>Доходы, поступающие в порядке возмещения расходов, понесенных в связи с эксплуатацией  имущества муниципальных районов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</si>
  <si>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</si>
  <si>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</si>
  <si>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Денежные взыскания (штрафы) за нарушение земельного законодательства</t>
  </si>
  <si>
    <t>Прочие поступления от денежных взысканий (штрафов) и иных сумм в возмещение ущерба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</si>
  <si>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</si>
  <si>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</si>
  <si>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</si>
  <si>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</si>
  <si>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</si>
  <si>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</si>
  <si>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</si>
  <si>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048</t>
  </si>
  <si>
    <t>Дотации бюджетам муниципальных районов на выравнивание бюджетной обеспеченности</t>
  </si>
  <si>
    <t xml:space="preserve">Дотации на поддержку мер по обеспечению сбалансированности бюджетов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</si>
  <si>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</si>
  <si>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</si>
  <si>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Код бюджетной классификации</t>
  </si>
  <si>
    <t>033</t>
  </si>
  <si>
    <t>ЗАДОЛЖЕННОСТЬ В ЧАСТИ ОТМЕНЕННЫХ НАЛОГОВ И СБОРОВ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</si>
  <si>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</si>
  <si>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Доходы, поступающие в порядке возмещения расходов, понесенных в связи с эксплуатацией  имущества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</si>
  <si>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</si>
  <si>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ПРОЧИЕ НЕНАЛОГОВЫЕ ДОХОДЫ</t>
  </si>
  <si>
    <t xml:space="preserve">Невыясненные поступления </t>
  </si>
  <si>
    <t xml:space="preserve">Невыясненные поступления, зачисляемые в бюджеты муниципальных районов </t>
  </si>
  <si>
    <t xml:space="preserve">Прочие неналоговые доходы бюджетов муниципалльных районов 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</si>
  <si>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</si>
  <si>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</si>
  <si>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Субсидии бюджетам бюджетной системы  Российской Федерации (межбюджетные субсидии)</t>
  </si>
  <si>
    <t>Прочие субсидии бюджетам сельских поселений</t>
  </si>
  <si>
    <t>Субвенции бюджетам субъектов Российской Федерации и муниципальных образований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</si>
  <si>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</si>
  <si>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</si>
  <si>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</si>
  <si>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</si>
  <si>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</si>
  <si>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</si>
  <si>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</si>
  <si>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</si>
  <si>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</si>
  <si>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</si>
  <si>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</si>
  <si>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</si>
  <si>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</si>
  <si>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</si>
  <si>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115</t>
  </si>
  <si>
    <t>18</t>
  </si>
  <si>
    <t>19</t>
  </si>
  <si>
    <t>ВСЕГО ДОХОДОВ</t>
  </si>
  <si>
    <t>Раздел</t>
  </si>
  <si>
    <t>Подраздел</t>
  </si>
  <si>
    <t>Итого</t>
  </si>
  <si>
    <t/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</si>
  <si>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</si>
  <si>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</si>
  <si>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</si>
  <si>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</si>
  <si>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</si>
  <si>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выборов,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</si>
  <si>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</si>
  <si>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</si>
  <si>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</si>
  <si>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</si>
  <si>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</si>
  <si>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</si>
  <si>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</si>
  <si>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</si>
  <si>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</si>
  <si>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</si>
  <si>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</si>
  <si>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</si>
  <si>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</si>
  <si>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</si>
  <si>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</si>
  <si>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</si>
  <si>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</si>
  <si>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</si>
  <si>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</si>
  <si>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</si>
  <si>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</si>
  <si>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</si>
  <si>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</si>
  <si>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</si>
  <si>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</si>
  <si>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</si>
  <si>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</si>
  <si>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</si>
  <si>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</si>
  <si>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</si>
  <si>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</si>
  <si>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</si>
  <si>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</si>
  <si>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</si>
  <si>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</si>
  <si>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</si>
  <si>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</si>
  <si>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</si>
  <si>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Всего расходов</t>
  </si>
  <si>
    <t>Результат исполнения бюджета</t>
  </si>
  <si>
    <t>Код источника финансирования по КИВФ,КИВнФ</t>
  </si>
  <si>
    <t>Наименование показателя</t>
  </si>
  <si>
    <t>Бюджетные кредиты, предоставленные внутри  страны в валюте Российской Федерации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</si>
  <si>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</si>
  <si>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</si>
  <si>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</si>
  <si>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 xml:space="preserve">Изменение остатков средств </t>
  </si>
  <si>
    <t>Увеличение остатков средств бюджетов</t>
  </si>
  <si>
    <t>Уменьшение остатков средств бюджетов</t>
  </si>
  <si>
    <t>ИСТОЧНИКИ ФИНАНСИРОВАНИЯ ДЕФИЦИТА  БЮДЖЕТА</t>
  </si>
  <si>
    <t>640</t>
  </si>
  <si>
    <t>540</t>
  </si>
  <si>
    <t>Единый сельскохозяйственный налог (за налоговые периоды, истекшие до 1 января 2011 года)</t>
  </si>
  <si>
    <t>Государственная пошлина за совершение нотариальных действий ( 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</si>
  <si>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</si>
  <si>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990</t>
  </si>
  <si>
    <t>995</t>
  </si>
  <si>
    <t>Прочие доходы от компенсации затрат бюджетовмуниципальных районов</t>
  </si>
  <si>
    <t>Денежные взыскния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</si>
  <si>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Межбюджетные трансферты общего характера</t>
  </si>
  <si>
    <t>Иные дотации</t>
  </si>
  <si>
    <t>Прочие межбюджетные трансферты</t>
  </si>
  <si>
    <t>Налог на доход физтческих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деятельсность по найму у физических лиц на основании патента в соответствии со статьей 227.1 Налогового кодекса Российской Федерациии</t>
  </si>
  <si>
    <t>28</t>
  </si>
  <si>
    <t>Денежные взыскания(штрафы) за нарушение законодательства в области обеспечения санитарно-эпидимиалогического благополучия человека и законодательства в сфере защиты прав потребителей</t>
  </si>
  <si>
    <t>Доходы бюджетов бюджетной системы Российской Федерации от возврата организациями остатков субсидий прошлых лет</t>
  </si>
  <si>
    <t>Доходы бюджетовмуниципальных районов от возврата организациями остатков субсидий прошлых лет</t>
  </si>
  <si>
    <t>Доходы, поступающие в порядке возмещения расходов, понесенных в свзяи с эксплуатацией имущества</t>
  </si>
  <si>
    <t>007</t>
  </si>
  <si>
    <t>Субвенции бюджетам муниципальных районов на составление(изменение) списков кандидатов в присяжные заседатели федеральных судов общей юрисдикции в Российской Федерации</t>
  </si>
  <si>
    <t>Судебная система</t>
  </si>
  <si>
    <t>Сведения об исполнении бюджета Каратузского района</t>
  </si>
  <si>
    <t xml:space="preserve">Утверждено консолидированный бюджет
</t>
  </si>
  <si>
    <t>Утверждено районный бюджет</t>
  </si>
  <si>
    <t>Утверждено бюджет сельских поселений</t>
  </si>
  <si>
    <t>Исполнено консолидированный бюджет</t>
  </si>
  <si>
    <t>Исполнено районный бюджет</t>
  </si>
  <si>
    <t>Исполнено бюджет сельских поселений</t>
  </si>
  <si>
    <t>% исполнения районного бюджета</t>
  </si>
  <si>
    <t>% исполнения консолидированного бюджета</t>
  </si>
  <si>
    <t>% исполнения бюджетов сельских поселений</t>
  </si>
  <si>
    <t>Исполнено по бюджетам сельских поселений</t>
  </si>
  <si>
    <t>тыс. рублей</t>
  </si>
  <si>
    <t>НАЛОГИ НА ИМУЩЕСТВО</t>
  </si>
  <si>
    <t>Налоги на имущество физических лиц</t>
  </si>
  <si>
    <t>043</t>
  </si>
  <si>
    <t>Налог на имущество физ.лиц,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</si>
  <si>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</si>
  <si>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ставке установленной подпунктом 1 пункта 1 статьи 394 НК РФ</t>
  </si>
  <si>
    <t>Земельный налог, взимаемый по ставке установленной подпунктом 1 пункта 1 статьи 394 НК РФ, зачисляемый в бюджеты поселений</t>
  </si>
  <si>
    <t>Земельный налог, взимаемый по ставке установленной подпунктом 2 пункта 1 статьи 394 НК РФ</t>
  </si>
  <si>
    <t>Земельный налог, взимаемый по ставке установленной подпунктом 2 пункта 1 статьи 394 НК РФ, зачисляемый в бюджеты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</si>
  <si>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</si>
  <si>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Доходы от продажи земельных участков, находящихся в собственности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</si>
  <si>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029</t>
  </si>
  <si>
    <t>900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</si>
  <si>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</si>
  <si>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Прочие субвенции бюджетам муниицпальных районов</t>
  </si>
  <si>
    <t xml:space="preserve">Прочие субвенции </t>
  </si>
  <si>
    <t xml:space="preserve">Прочие межбюджетные трансферты, передаваемые бюджетам сельских поселений </t>
  </si>
  <si>
    <t>Прочие межбюджетные трансферты, передаваемые бюджетам</t>
  </si>
  <si>
    <t>по состоянию на 01.03.2016г.</t>
  </si>
  <si>
    <t>по состоянию на 01.02.2016г.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</si>
</sst>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  <numFmt numFmtId="166" formatCode="#,##0.0"/>
    <numFmt numFmtId="167" formatCode="#,##0.000"/>
    <numFmt numFmtId="168" formatCode="_-* #,##0.0_р_._-;\-* #,##0.0_р_._-;_-* &quot;-&quot;??_р_._-;_-@_-"/>
    <numFmt numFmtId="169" formatCode="0.000000"/>
    <numFmt numFmtId="170" formatCode="0.00000"/>
    <numFmt numFmtId="171" formatCode="0.0000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###,###,###,##0.00"/>
    <numFmt numFmtId="179" formatCode="&quot;€&quot;#,##0;\-&quot;€&quot;#,##0"/>
    <numFmt numFmtId="180" formatCode="&quot;€&quot;#,##0;[Red]\-&quot;€&quot;#,##0"/>
    <numFmt numFmtId="181" formatCode="&quot;€&quot;#,##0.00;\-&quot;€&quot;#,##0.00"/>
    <numFmt numFmtId="182" formatCode="&quot;€&quot;#,##0.00;[Red]\-&quot;€&quot;#,##0.00"/>
    <numFmt numFmtId="183" formatCode="_-&quot;€&quot;* #,##0_-;\-&quot;€&quot;* #,##0_-;_-&quot;€&quot;* &quot;-&quot;_-;_-@_-"/>
    <numFmt numFmtId="184" formatCode="_-* #,##0_-;\-* #,##0_-;_-* &quot;-&quot;_-;_-@_-"/>
    <numFmt numFmtId="185" formatCode="_-&quot;€&quot;* #,##0.00_-;\-&quot;€&quot;* #,##0.00_-;_-&quot;€&quot;* &quot;-&quot;??_-;_-@_-"/>
    <numFmt numFmtId="186" formatCode="_-* #,##0.00_-;\-* #,##0.00_-;_-* &quot;-&quot;??_-;_-@_-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#,##0.00_ ;[Red]\-#,##0.00\ "/>
    <numFmt numFmtId="196" formatCode="###\ ###\ ###\ ###\ ##0"/>
    <numFmt numFmtId="197" formatCode="###\ ###\ ###\ ###\ ##0.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Helv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05">
    <xf numFmtId="0" fontId="0" fillId="0" borderId="0" xfId="0" applyAlignment="1">
      <alignment/>
    </xf>
    <xf numFmtId="4" fontId="3" fillId="0" borderId="10" xfId="54" applyNumberFormat="1" applyFont="1" applyFill="1" applyBorder="1">
      <alignment/>
      <protection/>
    </xf>
    <xf numFmtId="49" fontId="3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4" fontId="5" fillId="32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4" fontId="3" fillId="32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54" applyNumberFormat="1" applyFont="1" applyFill="1" applyBorder="1" applyAlignment="1">
      <alignment horizontal="center"/>
      <protection/>
    </xf>
    <xf numFmtId="0" fontId="3" fillId="0" borderId="10" xfId="54" applyFont="1" applyFill="1" applyBorder="1" applyAlignment="1">
      <alignment vertical="center" wrapText="1"/>
      <protection/>
    </xf>
    <xf numFmtId="49" fontId="3" fillId="0" borderId="10" xfId="0" applyNumberFormat="1" applyFont="1" applyFill="1" applyBorder="1" applyAlignment="1">
      <alignment vertical="center" wrapText="1"/>
    </xf>
    <xf numFmtId="0" fontId="3" fillId="0" borderId="10" xfId="56" applyFont="1" applyFill="1" applyBorder="1" applyAlignment="1">
      <alignment wrapText="1"/>
      <protection/>
    </xf>
    <xf numFmtId="0" fontId="3" fillId="0" borderId="10" xfId="56" applyNumberFormat="1" applyFont="1" applyFill="1" applyBorder="1" applyAlignment="1">
      <alignment wrapText="1"/>
      <protection/>
    </xf>
    <xf numFmtId="0" fontId="3" fillId="0" borderId="10" xfId="0" applyFont="1" applyBorder="1" applyAlignment="1">
      <alignment wrapText="1"/>
    </xf>
    <xf numFmtId="0" fontId="3" fillId="0" borderId="11" xfId="0" applyFont="1" applyFill="1" applyBorder="1" applyAlignment="1">
      <alignment vertical="center" wrapText="1"/>
    </xf>
    <xf numFmtId="4" fontId="3" fillId="0" borderId="12" xfId="54" applyNumberFormat="1" applyFont="1" applyFill="1" applyBorder="1">
      <alignment/>
      <protection/>
    </xf>
    <xf numFmtId="49" fontId="5" fillId="0" borderId="10" xfId="0" applyNumberFormat="1" applyFont="1" applyFill="1" applyBorder="1" applyAlignment="1">
      <alignment horizontal="right" wrapText="1"/>
    </xf>
    <xf numFmtId="4" fontId="5" fillId="32" borderId="13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right" wrapText="1"/>
    </xf>
    <xf numFmtId="4" fontId="3" fillId="32" borderId="13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0" fontId="3" fillId="0" borderId="10" xfId="53" applyNumberFormat="1" applyFont="1" applyFill="1" applyBorder="1" applyAlignment="1">
      <alignment vertical="top" wrapText="1"/>
      <protection/>
    </xf>
    <xf numFmtId="4" fontId="3" fillId="33" borderId="10" xfId="0" applyNumberFormat="1" applyFont="1" applyFill="1" applyBorder="1" applyAlignment="1">
      <alignment/>
    </xf>
    <xf numFmtId="4" fontId="3" fillId="33" borderId="13" xfId="0" applyNumberFormat="1" applyFont="1" applyFill="1" applyBorder="1" applyAlignment="1">
      <alignment/>
    </xf>
    <xf numFmtId="4" fontId="5" fillId="33" borderId="13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 horizontal="center" vertical="center"/>
    </xf>
    <xf numFmtId="49" fontId="3" fillId="0" borderId="10" xfId="54" applyNumberFormat="1" applyFont="1" applyFill="1" applyBorder="1" applyAlignment="1">
      <alignment horizontal="center"/>
      <protection/>
    </xf>
    <xf numFmtId="0" fontId="3" fillId="0" borderId="10" xfId="54" applyFont="1" applyFill="1" applyBorder="1" applyAlignment="1">
      <alignment horizontal="justify" vertical="center"/>
      <protection/>
    </xf>
    <xf numFmtId="0" fontId="3" fillId="0" borderId="14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32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" fontId="5" fillId="32" borderId="10" xfId="0" applyNumberFormat="1" applyFont="1" applyFill="1" applyBorder="1" applyAlignment="1">
      <alignment horizontal="center" vertical="center"/>
    </xf>
    <xf numFmtId="166" fontId="5" fillId="32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3" xfId="0" applyNumberFormat="1" applyFont="1" applyBorder="1" applyAlignment="1">
      <alignment horizontal="left" vertical="center" wrapText="1"/>
    </xf>
    <xf numFmtId="4" fontId="5" fillId="32" borderId="15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horizontal="left" vertical="center" wrapText="1"/>
    </xf>
    <xf numFmtId="49" fontId="9" fillId="0" borderId="13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left" vertical="center" wrapText="1"/>
    </xf>
    <xf numFmtId="0" fontId="8" fillId="0" borderId="10" xfId="55" applyFont="1" applyBorder="1" applyAlignment="1">
      <alignment horizontal="center" vertical="center" wrapText="1"/>
      <protection/>
    </xf>
    <xf numFmtId="0" fontId="5" fillId="0" borderId="10" xfId="55" applyFont="1" applyBorder="1" applyAlignment="1">
      <alignment wrapText="1"/>
      <protection/>
    </xf>
    <xf numFmtId="0" fontId="3" fillId="0" borderId="10" xfId="55" applyFont="1" applyBorder="1" applyAlignment="1">
      <alignment wrapText="1"/>
      <protection/>
    </xf>
    <xf numFmtId="49" fontId="0" fillId="0" borderId="10" xfId="0" applyNumberFormat="1" applyBorder="1" applyAlignment="1">
      <alignment/>
    </xf>
    <xf numFmtId="4" fontId="5" fillId="33" borderId="10" xfId="0" applyNumberFormat="1" applyFont="1" applyFill="1" applyBorder="1" applyAlignment="1">
      <alignment/>
    </xf>
    <xf numFmtId="49" fontId="9" fillId="0" borderId="16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4" fontId="3" fillId="32" borderId="15" xfId="0" applyNumberFormat="1" applyFont="1" applyFill="1" applyBorder="1" applyAlignment="1">
      <alignment horizontal="center" vertical="center"/>
    </xf>
    <xf numFmtId="166" fontId="5" fillId="32" borderId="15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165" fontId="3" fillId="0" borderId="10" xfId="0" applyNumberFormat="1" applyFont="1" applyFill="1" applyBorder="1" applyAlignment="1">
      <alignment/>
    </xf>
    <xf numFmtId="165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4" xfId="0" applyFont="1" applyFill="1" applyBorder="1" applyAlignment="1">
      <alignment wrapText="1"/>
    </xf>
    <xf numFmtId="4" fontId="5" fillId="0" borderId="10" xfId="0" applyNumberFormat="1" applyFont="1" applyFill="1" applyBorder="1" applyAlignment="1">
      <alignment/>
    </xf>
    <xf numFmtId="49" fontId="8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5" fillId="0" borderId="15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9" fillId="0" borderId="10" xfId="0" applyNumberFormat="1" applyFont="1" applyBorder="1" applyAlignment="1">
      <alignment horizontal="left" vertical="center" wrapText="1"/>
    </xf>
    <xf numFmtId="49" fontId="9" fillId="0" borderId="12" xfId="0" applyNumberFormat="1" applyFont="1" applyBorder="1" applyAlignment="1">
      <alignment horizontal="left" vertical="center" wrapText="1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8" xfId="0" applyFont="1" applyBorder="1" applyAlignment="1">
      <alignment/>
    </xf>
    <xf numFmtId="0" fontId="0" fillId="0" borderId="13" xfId="0" applyFont="1" applyBorder="1" applyAlignment="1">
      <alignment/>
    </xf>
    <xf numFmtId="49" fontId="8" fillId="0" borderId="12" xfId="0" applyNumberFormat="1" applyFont="1" applyBorder="1" applyAlignment="1">
      <alignment horizontal="left" vertical="center" wrapText="1"/>
    </xf>
    <xf numFmtId="0" fontId="10" fillId="0" borderId="18" xfId="0" applyFont="1" applyBorder="1" applyAlignment="1">
      <alignment/>
    </xf>
    <xf numFmtId="0" fontId="10" fillId="0" borderId="13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3" xfId="0" applyFont="1" applyBorder="1" applyAlignment="1">
      <alignment/>
    </xf>
    <xf numFmtId="49" fontId="8" fillId="0" borderId="10" xfId="55" applyNumberFormat="1" applyFont="1" applyBorder="1" applyAlignment="1">
      <alignment horizontal="center" vertical="center" wrapText="1"/>
      <protection/>
    </xf>
    <xf numFmtId="0" fontId="5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righ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МЕСЯЧН.ОТЧЕТ Доходы. 2011" xfId="54"/>
    <cellStyle name="Обычный_Приложение_источники" xfId="55"/>
    <cellStyle name="Обычный_районный бюджет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9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875" style="0" customWidth="1"/>
    <col min="2" max="2" width="3.00390625" style="0" customWidth="1"/>
    <col min="3" max="3" width="2.875" style="0" customWidth="1"/>
    <col min="4" max="4" width="3.00390625" style="0" customWidth="1"/>
    <col min="5" max="5" width="4.00390625" style="0" customWidth="1"/>
    <col min="6" max="6" width="3.625" style="0" customWidth="1"/>
    <col min="7" max="7" width="4.75390625" style="0" customWidth="1"/>
    <col min="8" max="8" width="5.625" style="0" customWidth="1"/>
    <col min="9" max="9" width="60.25390625" style="0" customWidth="1"/>
    <col min="10" max="10" width="12.125" style="0" customWidth="1"/>
    <col min="11" max="11" width="11.75390625" style="0" customWidth="1"/>
    <col min="12" max="13" width="12.375" style="0" customWidth="1"/>
    <col min="14" max="15" width="11.25390625" style="30" customWidth="1"/>
    <col min="16" max="16" width="10.375" style="30" customWidth="1"/>
    <col min="17" max="17" width="7.00390625" style="30" customWidth="1"/>
    <col min="18" max="18" width="10.875" style="0" customWidth="1"/>
  </cols>
  <sheetData>
    <row r="2" ht="18.75">
      <c r="I2" s="31" t="s">
        <v>236</v>
      </c>
    </row>
    <row r="3" spans="9:18" ht="18.75">
      <c r="I3" s="31" t="s">
        <v>267</v>
      </c>
      <c r="R3" s="61" t="s">
        <v>247</v>
      </c>
    </row>
    <row r="4" spans="1:18" ht="12.75">
      <c r="A4" s="95" t="s">
        <v>122</v>
      </c>
      <c r="B4" s="96"/>
      <c r="C4" s="96"/>
      <c r="D4" s="96"/>
      <c r="E4" s="96"/>
      <c r="F4" s="96"/>
      <c r="G4" s="96"/>
      <c r="H4" s="97"/>
      <c r="I4" s="72" t="s">
        <v>4</v>
      </c>
      <c r="J4" s="72" t="s">
        <v>237</v>
      </c>
      <c r="K4" s="69" t="s">
        <v>238</v>
      </c>
      <c r="L4" s="69" t="s">
        <v>239</v>
      </c>
      <c r="M4" s="69" t="s">
        <v>240</v>
      </c>
      <c r="N4" s="72" t="s">
        <v>241</v>
      </c>
      <c r="O4" s="69" t="s">
        <v>246</v>
      </c>
      <c r="P4" s="69" t="s">
        <v>244</v>
      </c>
      <c r="Q4" s="69" t="s">
        <v>243</v>
      </c>
      <c r="R4" s="89" t="s">
        <v>245</v>
      </c>
    </row>
    <row r="5" spans="1:18" ht="12.75">
      <c r="A5" s="98"/>
      <c r="B5" s="99"/>
      <c r="C5" s="99"/>
      <c r="D5" s="99"/>
      <c r="E5" s="99"/>
      <c r="F5" s="99"/>
      <c r="G5" s="99"/>
      <c r="H5" s="100"/>
      <c r="I5" s="104"/>
      <c r="J5" s="73"/>
      <c r="K5" s="70"/>
      <c r="L5" s="70"/>
      <c r="M5" s="70"/>
      <c r="N5" s="73"/>
      <c r="O5" s="70"/>
      <c r="P5" s="74"/>
      <c r="Q5" s="74"/>
      <c r="R5" s="90"/>
    </row>
    <row r="6" spans="1:18" ht="12.75">
      <c r="A6" s="101"/>
      <c r="B6" s="102"/>
      <c r="C6" s="102"/>
      <c r="D6" s="102"/>
      <c r="E6" s="102"/>
      <c r="F6" s="102"/>
      <c r="G6" s="102"/>
      <c r="H6" s="103"/>
      <c r="I6" s="104"/>
      <c r="J6" s="73"/>
      <c r="K6" s="71"/>
      <c r="L6" s="71"/>
      <c r="M6" s="71"/>
      <c r="N6" s="73"/>
      <c r="O6" s="71"/>
      <c r="P6" s="75"/>
      <c r="Q6" s="75"/>
      <c r="R6" s="90"/>
    </row>
    <row r="7" spans="1:18" ht="12.75">
      <c r="A7" s="3" t="s">
        <v>1</v>
      </c>
      <c r="B7" s="3">
        <v>1</v>
      </c>
      <c r="C7" s="3" t="s">
        <v>0</v>
      </c>
      <c r="D7" s="3" t="s">
        <v>0</v>
      </c>
      <c r="E7" s="3" t="s">
        <v>1</v>
      </c>
      <c r="F7" s="3" t="s">
        <v>0</v>
      </c>
      <c r="G7" s="3" t="s">
        <v>2</v>
      </c>
      <c r="H7" s="3" t="s">
        <v>1</v>
      </c>
      <c r="I7" s="4" t="s">
        <v>98</v>
      </c>
      <c r="J7" s="5">
        <f>J8+J17+J22+J38+++J43+J44+J52+J58+J65+J73+J79+J30</f>
        <v>52220.43</v>
      </c>
      <c r="K7" s="5">
        <f>K8+K17+K22+K38+++K43+K44+K52+K58+K65+K73+K79</f>
        <v>33104.11</v>
      </c>
      <c r="L7" s="5">
        <f>L8+L17+L22+L38+++L43+L44+L52+L58+L65+L73+L79+L30</f>
        <v>19116.32</v>
      </c>
      <c r="M7" s="5">
        <f>M8+M17+M22+M38+++M43+M44+M52+M58+M65+M73+M79+M30</f>
        <v>2986.51</v>
      </c>
      <c r="N7" s="5">
        <f>N8+N17+N22+N38+++N43+N44+N52+N58+N65+N73+N79+N30</f>
        <v>2021.7099999999998</v>
      </c>
      <c r="O7" s="5">
        <f>O8+O17+O22+O38+++O43+O44+O52+O58+O65+O73+O79+O30</f>
        <v>965.31</v>
      </c>
      <c r="P7" s="5">
        <f>M7/J7*100</f>
        <v>5.719045208934511</v>
      </c>
      <c r="Q7" s="5">
        <f>N7/K7*100</f>
        <v>6.107126879411649</v>
      </c>
      <c r="R7" s="5">
        <f>O7/L7*100</f>
        <v>5.049664370548306</v>
      </c>
    </row>
    <row r="8" spans="1:18" ht="12.75">
      <c r="A8" s="6" t="s">
        <v>35</v>
      </c>
      <c r="B8" s="6">
        <v>1</v>
      </c>
      <c r="C8" s="6" t="s">
        <v>3</v>
      </c>
      <c r="D8" s="6" t="s">
        <v>0</v>
      </c>
      <c r="E8" s="6" t="s">
        <v>1</v>
      </c>
      <c r="F8" s="6" t="s">
        <v>0</v>
      </c>
      <c r="G8" s="6" t="s">
        <v>2</v>
      </c>
      <c r="H8" s="6" t="s">
        <v>1</v>
      </c>
      <c r="I8" s="7" t="s">
        <v>5</v>
      </c>
      <c r="J8" s="8">
        <f aca="true" t="shared" si="0" ref="J8:O8">J9+J12</f>
        <v>31285.76</v>
      </c>
      <c r="K8" s="8">
        <f t="shared" si="0"/>
        <v>20973.8</v>
      </c>
      <c r="L8" s="8">
        <f t="shared" si="0"/>
        <v>10311.96</v>
      </c>
      <c r="M8" s="8">
        <f t="shared" si="0"/>
        <v>1138.34</v>
      </c>
      <c r="N8" s="8">
        <f t="shared" si="0"/>
        <v>771.9</v>
      </c>
      <c r="O8" s="8">
        <f t="shared" si="0"/>
        <v>366.44</v>
      </c>
      <c r="P8" s="5">
        <f aca="true" t="shared" si="1" ref="P8:R65">M8/J8*100</f>
        <v>3.638524363800016</v>
      </c>
      <c r="Q8" s="5">
        <f t="shared" si="1"/>
        <v>3.6803059054630065</v>
      </c>
      <c r="R8" s="5">
        <f>O8/L8*100</f>
        <v>3.5535436522251835</v>
      </c>
    </row>
    <row r="9" spans="1:18" ht="12.75">
      <c r="A9" s="6" t="s">
        <v>35</v>
      </c>
      <c r="B9" s="6">
        <v>1</v>
      </c>
      <c r="C9" s="6" t="s">
        <v>3</v>
      </c>
      <c r="D9" s="6" t="s">
        <v>3</v>
      </c>
      <c r="E9" s="6" t="s">
        <v>1</v>
      </c>
      <c r="F9" s="6" t="s">
        <v>0</v>
      </c>
      <c r="G9" s="6" t="s">
        <v>2</v>
      </c>
      <c r="H9" s="6" t="s">
        <v>6</v>
      </c>
      <c r="I9" s="7" t="s">
        <v>7</v>
      </c>
      <c r="J9" s="8">
        <f>J10</f>
        <v>350</v>
      </c>
      <c r="K9" s="8">
        <f aca="true" t="shared" si="2" ref="K9:O10">K10</f>
        <v>350</v>
      </c>
      <c r="L9" s="8">
        <f t="shared" si="2"/>
        <v>0</v>
      </c>
      <c r="M9" s="8">
        <f t="shared" si="2"/>
        <v>39.02</v>
      </c>
      <c r="N9" s="8">
        <f t="shared" si="2"/>
        <v>39.02</v>
      </c>
      <c r="O9" s="8">
        <f t="shared" si="2"/>
        <v>0</v>
      </c>
      <c r="P9" s="5">
        <f t="shared" si="1"/>
        <v>11.14857142857143</v>
      </c>
      <c r="Q9" s="5">
        <f t="shared" si="1"/>
        <v>11.14857142857143</v>
      </c>
      <c r="R9" s="5"/>
    </row>
    <row r="10" spans="1:18" ht="25.5">
      <c r="A10" s="6" t="s">
        <v>35</v>
      </c>
      <c r="B10" s="6">
        <v>1</v>
      </c>
      <c r="C10" s="6" t="s">
        <v>3</v>
      </c>
      <c r="D10" s="6" t="s">
        <v>3</v>
      </c>
      <c r="E10" s="6" t="s">
        <v>9</v>
      </c>
      <c r="F10" s="6" t="s">
        <v>0</v>
      </c>
      <c r="G10" s="6" t="s">
        <v>2</v>
      </c>
      <c r="H10" s="6" t="s">
        <v>6</v>
      </c>
      <c r="I10" s="7" t="s">
        <v>10</v>
      </c>
      <c r="J10" s="8">
        <f>J11</f>
        <v>350</v>
      </c>
      <c r="K10" s="8">
        <f t="shared" si="2"/>
        <v>350</v>
      </c>
      <c r="L10" s="8">
        <f t="shared" si="2"/>
        <v>0</v>
      </c>
      <c r="M10" s="8">
        <f t="shared" si="2"/>
        <v>39.02</v>
      </c>
      <c r="N10" s="8">
        <f t="shared" si="2"/>
        <v>39.02</v>
      </c>
      <c r="O10" s="8">
        <f t="shared" si="2"/>
        <v>0</v>
      </c>
      <c r="P10" s="5">
        <f t="shared" si="1"/>
        <v>11.14857142857143</v>
      </c>
      <c r="Q10" s="5">
        <f t="shared" si="1"/>
        <v>11.14857142857143</v>
      </c>
      <c r="R10" s="5"/>
    </row>
    <row r="11" spans="1:18" ht="25.5">
      <c r="A11" s="6" t="s">
        <v>35</v>
      </c>
      <c r="B11" s="6">
        <v>1</v>
      </c>
      <c r="C11" s="6" t="s">
        <v>3</v>
      </c>
      <c r="D11" s="6" t="s">
        <v>3</v>
      </c>
      <c r="E11" s="6" t="s">
        <v>8</v>
      </c>
      <c r="F11" s="6" t="s">
        <v>11</v>
      </c>
      <c r="G11" s="6" t="s">
        <v>2</v>
      </c>
      <c r="H11" s="6" t="s">
        <v>6</v>
      </c>
      <c r="I11" s="7" t="s">
        <v>12</v>
      </c>
      <c r="J11" s="8">
        <v>350</v>
      </c>
      <c r="K11" s="8">
        <v>350</v>
      </c>
      <c r="L11" s="8"/>
      <c r="M11" s="8">
        <v>39.02</v>
      </c>
      <c r="N11" s="9">
        <v>39.02</v>
      </c>
      <c r="O11" s="9"/>
      <c r="P11" s="5">
        <f t="shared" si="1"/>
        <v>11.14857142857143</v>
      </c>
      <c r="Q11" s="5">
        <f t="shared" si="1"/>
        <v>11.14857142857143</v>
      </c>
      <c r="R11" s="5"/>
    </row>
    <row r="12" spans="1:18" ht="12.75">
      <c r="A12" s="6" t="s">
        <v>35</v>
      </c>
      <c r="B12" s="6">
        <v>1</v>
      </c>
      <c r="C12" s="6" t="s">
        <v>3</v>
      </c>
      <c r="D12" s="6" t="s">
        <v>11</v>
      </c>
      <c r="E12" s="6" t="s">
        <v>1</v>
      </c>
      <c r="F12" s="6" t="s">
        <v>3</v>
      </c>
      <c r="G12" s="6" t="s">
        <v>2</v>
      </c>
      <c r="H12" s="6" t="s">
        <v>6</v>
      </c>
      <c r="I12" s="7" t="s">
        <v>13</v>
      </c>
      <c r="J12" s="8">
        <f aca="true" t="shared" si="3" ref="J12:O12">J13+J14+J15+J16</f>
        <v>30935.76</v>
      </c>
      <c r="K12" s="8">
        <f t="shared" si="3"/>
        <v>20623.8</v>
      </c>
      <c r="L12" s="8">
        <f t="shared" si="3"/>
        <v>10311.96</v>
      </c>
      <c r="M12" s="8">
        <f t="shared" si="3"/>
        <v>1099.32</v>
      </c>
      <c r="N12" s="8">
        <f t="shared" si="3"/>
        <v>732.88</v>
      </c>
      <c r="O12" s="8">
        <f t="shared" si="3"/>
        <v>366.44</v>
      </c>
      <c r="P12" s="5">
        <f t="shared" si="1"/>
        <v>3.553557436442486</v>
      </c>
      <c r="Q12" s="5">
        <f t="shared" si="1"/>
        <v>3.5535643285912397</v>
      </c>
      <c r="R12" s="5">
        <f>O12/L12*100</f>
        <v>3.5535436522251835</v>
      </c>
    </row>
    <row r="13" spans="1:18" ht="51">
      <c r="A13" s="6" t="s">
        <v>35</v>
      </c>
      <c r="B13" s="6">
        <v>1</v>
      </c>
      <c r="C13" s="6" t="s">
        <v>3</v>
      </c>
      <c r="D13" s="6" t="s">
        <v>11</v>
      </c>
      <c r="E13" s="6" t="s">
        <v>9</v>
      </c>
      <c r="F13" s="6" t="s">
        <v>3</v>
      </c>
      <c r="G13" s="6" t="s">
        <v>2</v>
      </c>
      <c r="H13" s="6" t="s">
        <v>6</v>
      </c>
      <c r="I13" s="7" t="s">
        <v>110</v>
      </c>
      <c r="J13" s="8">
        <v>30526.76</v>
      </c>
      <c r="K13" s="8">
        <v>20214.8</v>
      </c>
      <c r="L13" s="8">
        <v>10311.96</v>
      </c>
      <c r="M13" s="8">
        <v>1079.82</v>
      </c>
      <c r="N13" s="9">
        <v>719.88</v>
      </c>
      <c r="O13" s="9">
        <v>359.94</v>
      </c>
      <c r="P13" s="5">
        <f t="shared" si="1"/>
        <v>3.537289905643442</v>
      </c>
      <c r="Q13" s="5">
        <f t="shared" si="1"/>
        <v>3.5611532144765223</v>
      </c>
      <c r="R13" s="5">
        <f>O13/L13*100</f>
        <v>3.4905100485261777</v>
      </c>
    </row>
    <row r="14" spans="1:18" ht="89.25">
      <c r="A14" s="6" t="s">
        <v>35</v>
      </c>
      <c r="B14" s="6">
        <v>1</v>
      </c>
      <c r="C14" s="6" t="s">
        <v>3</v>
      </c>
      <c r="D14" s="6" t="s">
        <v>11</v>
      </c>
      <c r="E14" s="6" t="s">
        <v>14</v>
      </c>
      <c r="F14" s="6" t="s">
        <v>3</v>
      </c>
      <c r="G14" s="6" t="s">
        <v>2</v>
      </c>
      <c r="H14" s="6" t="s">
        <v>6</v>
      </c>
      <c r="I14" s="7" t="s">
        <v>111</v>
      </c>
      <c r="J14" s="8">
        <v>99</v>
      </c>
      <c r="K14" s="8">
        <v>99</v>
      </c>
      <c r="L14" s="8"/>
      <c r="M14" s="8">
        <v>17.85</v>
      </c>
      <c r="N14" s="9">
        <v>11.9</v>
      </c>
      <c r="O14" s="9">
        <v>5.95</v>
      </c>
      <c r="P14" s="5">
        <f t="shared" si="1"/>
        <v>18.03030303030303</v>
      </c>
      <c r="Q14" s="5">
        <f t="shared" si="1"/>
        <v>12.02020202020202</v>
      </c>
      <c r="R14" s="5"/>
    </row>
    <row r="15" spans="1:18" ht="38.25">
      <c r="A15" s="6" t="s">
        <v>35</v>
      </c>
      <c r="B15" s="6" t="s">
        <v>20</v>
      </c>
      <c r="C15" s="6" t="s">
        <v>3</v>
      </c>
      <c r="D15" s="6" t="s">
        <v>11</v>
      </c>
      <c r="E15" s="6" t="s">
        <v>33</v>
      </c>
      <c r="F15" s="6" t="s">
        <v>3</v>
      </c>
      <c r="G15" s="6" t="s">
        <v>2</v>
      </c>
      <c r="H15" s="6" t="s">
        <v>6</v>
      </c>
      <c r="I15" s="10" t="s">
        <v>112</v>
      </c>
      <c r="J15" s="8">
        <v>308</v>
      </c>
      <c r="K15" s="8">
        <v>308</v>
      </c>
      <c r="L15" s="8"/>
      <c r="M15" s="8">
        <v>1.65</v>
      </c>
      <c r="N15" s="9">
        <v>1.1</v>
      </c>
      <c r="O15" s="9">
        <v>0.55</v>
      </c>
      <c r="P15" s="5">
        <f t="shared" si="1"/>
        <v>0.5357142857142857</v>
      </c>
      <c r="Q15" s="5">
        <f t="shared" si="1"/>
        <v>0.35714285714285715</v>
      </c>
      <c r="R15" s="5"/>
    </row>
    <row r="16" spans="1:18" ht="76.5">
      <c r="A16" s="6" t="s">
        <v>35</v>
      </c>
      <c r="B16" s="6" t="s">
        <v>20</v>
      </c>
      <c r="C16" s="6" t="s">
        <v>3</v>
      </c>
      <c r="D16" s="6" t="s">
        <v>11</v>
      </c>
      <c r="E16" s="6" t="s">
        <v>15</v>
      </c>
      <c r="F16" s="6" t="s">
        <v>3</v>
      </c>
      <c r="G16" s="6" t="s">
        <v>2</v>
      </c>
      <c r="H16" s="6" t="s">
        <v>6</v>
      </c>
      <c r="I16" s="10" t="s">
        <v>227</v>
      </c>
      <c r="J16" s="8">
        <v>2</v>
      </c>
      <c r="K16" s="8">
        <v>2</v>
      </c>
      <c r="L16" s="8"/>
      <c r="M16" s="8"/>
      <c r="N16" s="9"/>
      <c r="O16" s="9"/>
      <c r="P16" s="5">
        <f t="shared" si="1"/>
        <v>0</v>
      </c>
      <c r="Q16" s="5">
        <f t="shared" si="1"/>
        <v>0</v>
      </c>
      <c r="R16" s="5"/>
    </row>
    <row r="17" spans="1:18" ht="25.5">
      <c r="A17" s="6" t="s">
        <v>87</v>
      </c>
      <c r="B17" s="6" t="s">
        <v>20</v>
      </c>
      <c r="C17" s="6" t="s">
        <v>19</v>
      </c>
      <c r="D17" s="6" t="s">
        <v>0</v>
      </c>
      <c r="E17" s="6" t="s">
        <v>1</v>
      </c>
      <c r="F17" s="6" t="s">
        <v>0</v>
      </c>
      <c r="G17" s="6" t="s">
        <v>2</v>
      </c>
      <c r="H17" s="6" t="s">
        <v>6</v>
      </c>
      <c r="I17" s="7" t="s">
        <v>88</v>
      </c>
      <c r="J17" s="8">
        <f aca="true" t="shared" si="4" ref="J17:O17">J18+J19+J20+J21</f>
        <v>3002.7999999999997</v>
      </c>
      <c r="K17" s="8">
        <f t="shared" si="4"/>
        <v>222.79999999999998</v>
      </c>
      <c r="L17" s="8">
        <f t="shared" si="4"/>
        <v>2780</v>
      </c>
      <c r="M17" s="8">
        <f t="shared" si="4"/>
        <v>188.05</v>
      </c>
      <c r="N17" s="8">
        <f t="shared" si="4"/>
        <v>13.95</v>
      </c>
      <c r="O17" s="8">
        <f t="shared" si="4"/>
        <v>174.1</v>
      </c>
      <c r="P17" s="5">
        <f t="shared" si="1"/>
        <v>6.26248834421207</v>
      </c>
      <c r="Q17" s="5">
        <f t="shared" si="1"/>
        <v>6.261220825852782</v>
      </c>
      <c r="R17" s="5">
        <f t="shared" si="1"/>
        <v>6.262589928057554</v>
      </c>
    </row>
    <row r="18" spans="1:18" ht="51">
      <c r="A18" s="11" t="s">
        <v>87</v>
      </c>
      <c r="B18" s="11" t="s">
        <v>20</v>
      </c>
      <c r="C18" s="11" t="s">
        <v>19</v>
      </c>
      <c r="D18" s="11" t="s">
        <v>11</v>
      </c>
      <c r="E18" s="11" t="s">
        <v>89</v>
      </c>
      <c r="F18" s="11" t="s">
        <v>3</v>
      </c>
      <c r="G18" s="11" t="s">
        <v>2</v>
      </c>
      <c r="H18" s="11" t="s">
        <v>6</v>
      </c>
      <c r="I18" s="12" t="s">
        <v>113</v>
      </c>
      <c r="J18" s="1">
        <v>958.4</v>
      </c>
      <c r="K18" s="18">
        <v>71.1</v>
      </c>
      <c r="L18" s="18">
        <v>887.3</v>
      </c>
      <c r="M18" s="18">
        <v>71.42</v>
      </c>
      <c r="N18" s="18">
        <v>5.3</v>
      </c>
      <c r="O18" s="18">
        <v>66.12</v>
      </c>
      <c r="P18" s="5">
        <f t="shared" si="1"/>
        <v>7.452003338898164</v>
      </c>
      <c r="Q18" s="5">
        <f t="shared" si="1"/>
        <v>7.454289732770746</v>
      </c>
      <c r="R18" s="5">
        <f t="shared" si="1"/>
        <v>7.451820128479659</v>
      </c>
    </row>
    <row r="19" spans="1:18" s="30" customFormat="1" ht="63.75">
      <c r="A19" s="11" t="s">
        <v>87</v>
      </c>
      <c r="B19" s="11" t="s">
        <v>20</v>
      </c>
      <c r="C19" s="11" t="s">
        <v>19</v>
      </c>
      <c r="D19" s="11" t="s">
        <v>11</v>
      </c>
      <c r="E19" s="11" t="s">
        <v>90</v>
      </c>
      <c r="F19" s="11" t="s">
        <v>3</v>
      </c>
      <c r="G19" s="11" t="s">
        <v>2</v>
      </c>
      <c r="H19" s="11" t="s">
        <v>6</v>
      </c>
      <c r="I19" s="12" t="s">
        <v>114</v>
      </c>
      <c r="J19" s="1">
        <v>20.3</v>
      </c>
      <c r="K19" s="18">
        <v>1.5</v>
      </c>
      <c r="L19" s="18">
        <v>18.8</v>
      </c>
      <c r="M19" s="18">
        <v>1.16</v>
      </c>
      <c r="N19" s="18">
        <v>0.08</v>
      </c>
      <c r="O19" s="18">
        <v>1.07</v>
      </c>
      <c r="P19" s="5">
        <f t="shared" si="1"/>
        <v>5.7142857142857135</v>
      </c>
      <c r="Q19" s="5">
        <f t="shared" si="1"/>
        <v>5.333333333333334</v>
      </c>
      <c r="R19" s="5">
        <f t="shared" si="1"/>
        <v>5.691489361702128</v>
      </c>
    </row>
    <row r="20" spans="1:18" ht="51">
      <c r="A20" s="11" t="s">
        <v>87</v>
      </c>
      <c r="B20" s="11" t="s">
        <v>20</v>
      </c>
      <c r="C20" s="11" t="s">
        <v>19</v>
      </c>
      <c r="D20" s="11" t="s">
        <v>11</v>
      </c>
      <c r="E20" s="11" t="s">
        <v>91</v>
      </c>
      <c r="F20" s="11" t="s">
        <v>3</v>
      </c>
      <c r="G20" s="11" t="s">
        <v>2</v>
      </c>
      <c r="H20" s="11" t="s">
        <v>6</v>
      </c>
      <c r="I20" s="12" t="s">
        <v>115</v>
      </c>
      <c r="J20" s="1">
        <v>2218.7</v>
      </c>
      <c r="K20" s="18">
        <v>164.6</v>
      </c>
      <c r="L20" s="18">
        <v>2054.1</v>
      </c>
      <c r="M20" s="18">
        <v>124.72</v>
      </c>
      <c r="N20" s="18">
        <v>9.27</v>
      </c>
      <c r="O20" s="18">
        <v>115.47</v>
      </c>
      <c r="P20" s="5">
        <f t="shared" si="1"/>
        <v>5.621309775994952</v>
      </c>
      <c r="Q20" s="5">
        <f t="shared" si="1"/>
        <v>5.6318347509113</v>
      </c>
      <c r="R20" s="5">
        <f t="shared" si="1"/>
        <v>5.621440046735797</v>
      </c>
    </row>
    <row r="21" spans="1:18" ht="51">
      <c r="A21" s="11" t="s">
        <v>87</v>
      </c>
      <c r="B21" s="11" t="s">
        <v>20</v>
      </c>
      <c r="C21" s="11" t="s">
        <v>19</v>
      </c>
      <c r="D21" s="11" t="s">
        <v>11</v>
      </c>
      <c r="E21" s="11" t="s">
        <v>92</v>
      </c>
      <c r="F21" s="11" t="s">
        <v>3</v>
      </c>
      <c r="G21" s="11" t="s">
        <v>2</v>
      </c>
      <c r="H21" s="11" t="s">
        <v>6</v>
      </c>
      <c r="I21" s="12" t="s">
        <v>116</v>
      </c>
      <c r="J21" s="1">
        <v>-194.6</v>
      </c>
      <c r="K21" s="18">
        <v>-14.4</v>
      </c>
      <c r="L21" s="18">
        <v>-180.2</v>
      </c>
      <c r="M21" s="18">
        <v>-9.25</v>
      </c>
      <c r="N21" s="18">
        <v>-0.7</v>
      </c>
      <c r="O21" s="18">
        <v>-8.56</v>
      </c>
      <c r="P21" s="5">
        <f t="shared" si="1"/>
        <v>4.753340184994862</v>
      </c>
      <c r="Q21" s="5">
        <f t="shared" si="1"/>
        <v>4.861111111111111</v>
      </c>
      <c r="R21" s="5">
        <f t="shared" si="1"/>
        <v>4.750277469478358</v>
      </c>
    </row>
    <row r="22" spans="1:18" ht="12.75">
      <c r="A22" s="6" t="s">
        <v>35</v>
      </c>
      <c r="B22" s="6">
        <v>1</v>
      </c>
      <c r="C22" s="6" t="s">
        <v>16</v>
      </c>
      <c r="D22" s="6" t="s">
        <v>0</v>
      </c>
      <c r="E22" s="6" t="s">
        <v>1</v>
      </c>
      <c r="F22" s="6" t="s">
        <v>0</v>
      </c>
      <c r="G22" s="6" t="s">
        <v>2</v>
      </c>
      <c r="H22" s="6" t="s">
        <v>1</v>
      </c>
      <c r="I22" s="7" t="s">
        <v>17</v>
      </c>
      <c r="J22" s="8">
        <f aca="true" t="shared" si="5" ref="J22:O22">J23+J25+J29</f>
        <v>6493.3</v>
      </c>
      <c r="K22" s="8">
        <f t="shared" si="5"/>
        <v>6391.8</v>
      </c>
      <c r="L22" s="8">
        <f t="shared" si="5"/>
        <v>101.5</v>
      </c>
      <c r="M22" s="8">
        <f t="shared" si="5"/>
        <v>1090.1599999999999</v>
      </c>
      <c r="N22" s="8">
        <f t="shared" si="5"/>
        <v>1090.1599999999999</v>
      </c>
      <c r="O22" s="8">
        <f t="shared" si="5"/>
        <v>0</v>
      </c>
      <c r="P22" s="5">
        <f t="shared" si="1"/>
        <v>16.788997890132904</v>
      </c>
      <c r="Q22" s="5">
        <f t="shared" si="1"/>
        <v>17.055602490691196</v>
      </c>
      <c r="R22" s="5">
        <f t="shared" si="1"/>
        <v>0</v>
      </c>
    </row>
    <row r="23" spans="1:18" ht="12.75">
      <c r="A23" s="6" t="s">
        <v>35</v>
      </c>
      <c r="B23" s="6">
        <v>1</v>
      </c>
      <c r="C23" s="6" t="s">
        <v>16</v>
      </c>
      <c r="D23" s="6" t="s">
        <v>11</v>
      </c>
      <c r="E23" s="6" t="s">
        <v>1</v>
      </c>
      <c r="F23" s="6" t="s">
        <v>11</v>
      </c>
      <c r="G23" s="6" t="s">
        <v>2</v>
      </c>
      <c r="H23" s="6" t="s">
        <v>6</v>
      </c>
      <c r="I23" s="7" t="s">
        <v>18</v>
      </c>
      <c r="J23" s="8">
        <f aca="true" t="shared" si="6" ref="J23:O23">J24</f>
        <v>6150</v>
      </c>
      <c r="K23" s="8">
        <f t="shared" si="6"/>
        <v>6150</v>
      </c>
      <c r="L23" s="8">
        <f t="shared" si="6"/>
        <v>0</v>
      </c>
      <c r="M23" s="8">
        <f t="shared" si="6"/>
        <v>1078.84</v>
      </c>
      <c r="N23" s="8">
        <f t="shared" si="6"/>
        <v>1078.84</v>
      </c>
      <c r="O23" s="8">
        <f t="shared" si="6"/>
        <v>0</v>
      </c>
      <c r="P23" s="5">
        <f t="shared" si="1"/>
        <v>17.542113821138212</v>
      </c>
      <c r="Q23" s="5">
        <f t="shared" si="1"/>
        <v>17.542113821138212</v>
      </c>
      <c r="R23" s="5"/>
    </row>
    <row r="24" spans="1:18" ht="12.75">
      <c r="A24" s="6" t="s">
        <v>35</v>
      </c>
      <c r="B24" s="6" t="s">
        <v>20</v>
      </c>
      <c r="C24" s="6" t="s">
        <v>16</v>
      </c>
      <c r="D24" s="6" t="s">
        <v>11</v>
      </c>
      <c r="E24" s="6" t="s">
        <v>9</v>
      </c>
      <c r="F24" s="6" t="s">
        <v>11</v>
      </c>
      <c r="G24" s="6" t="s">
        <v>2</v>
      </c>
      <c r="H24" s="6" t="s">
        <v>6</v>
      </c>
      <c r="I24" s="7" t="s">
        <v>18</v>
      </c>
      <c r="J24" s="8">
        <v>6150</v>
      </c>
      <c r="K24" s="8">
        <v>6150</v>
      </c>
      <c r="L24" s="8"/>
      <c r="M24" s="8">
        <v>1078.84</v>
      </c>
      <c r="N24" s="9">
        <v>1078.84</v>
      </c>
      <c r="O24" s="9"/>
      <c r="P24" s="5">
        <f t="shared" si="1"/>
        <v>17.542113821138212</v>
      </c>
      <c r="Q24" s="5">
        <f t="shared" si="1"/>
        <v>17.542113821138212</v>
      </c>
      <c r="R24" s="5"/>
    </row>
    <row r="25" spans="1:18" ht="12.75">
      <c r="A25" s="6" t="s">
        <v>35</v>
      </c>
      <c r="B25" s="6" t="s">
        <v>20</v>
      </c>
      <c r="C25" s="6" t="s">
        <v>16</v>
      </c>
      <c r="D25" s="6" t="s">
        <v>19</v>
      </c>
      <c r="E25" s="6" t="s">
        <v>1</v>
      </c>
      <c r="F25" s="6" t="s">
        <v>0</v>
      </c>
      <c r="G25" s="6" t="s">
        <v>2</v>
      </c>
      <c r="H25" s="6" t="s">
        <v>6</v>
      </c>
      <c r="I25" s="7" t="s">
        <v>49</v>
      </c>
      <c r="J25" s="8">
        <f aca="true" t="shared" si="7" ref="J25:O25">J26</f>
        <v>216.5</v>
      </c>
      <c r="K25" s="8">
        <f t="shared" si="7"/>
        <v>115</v>
      </c>
      <c r="L25" s="8">
        <f t="shared" si="7"/>
        <v>101.5</v>
      </c>
      <c r="M25" s="8">
        <f t="shared" si="7"/>
        <v>0</v>
      </c>
      <c r="N25" s="8">
        <f t="shared" si="7"/>
        <v>0</v>
      </c>
      <c r="O25" s="8">
        <f t="shared" si="7"/>
        <v>0</v>
      </c>
      <c r="P25" s="5">
        <f t="shared" si="1"/>
        <v>0</v>
      </c>
      <c r="Q25" s="5">
        <f t="shared" si="1"/>
        <v>0</v>
      </c>
      <c r="R25" s="5">
        <f>O25/L25*100</f>
        <v>0</v>
      </c>
    </row>
    <row r="26" spans="1:18" ht="12.75">
      <c r="A26" s="6" t="s">
        <v>35</v>
      </c>
      <c r="B26" s="6" t="s">
        <v>20</v>
      </c>
      <c r="C26" s="6" t="s">
        <v>16</v>
      </c>
      <c r="D26" s="6" t="s">
        <v>19</v>
      </c>
      <c r="E26" s="6" t="s">
        <v>9</v>
      </c>
      <c r="F26" s="6" t="s">
        <v>3</v>
      </c>
      <c r="G26" s="6" t="s">
        <v>2</v>
      </c>
      <c r="H26" s="6" t="s">
        <v>6</v>
      </c>
      <c r="I26" s="7" t="s">
        <v>49</v>
      </c>
      <c r="J26" s="8">
        <v>216.5</v>
      </c>
      <c r="K26" s="8">
        <v>115</v>
      </c>
      <c r="L26" s="8">
        <v>101.5</v>
      </c>
      <c r="M26" s="8"/>
      <c r="N26" s="9"/>
      <c r="O26" s="9"/>
      <c r="P26" s="5">
        <f t="shared" si="1"/>
        <v>0</v>
      </c>
      <c r="Q26" s="5">
        <f t="shared" si="1"/>
        <v>0</v>
      </c>
      <c r="R26" s="5">
        <f>O26/L26*100</f>
        <v>0</v>
      </c>
    </row>
    <row r="27" spans="1:18" ht="25.5">
      <c r="A27" s="6" t="s">
        <v>35</v>
      </c>
      <c r="B27" s="6" t="s">
        <v>20</v>
      </c>
      <c r="C27" s="6" t="s">
        <v>16</v>
      </c>
      <c r="D27" s="6" t="s">
        <v>19</v>
      </c>
      <c r="E27" s="6" t="s">
        <v>14</v>
      </c>
      <c r="F27" s="6" t="s">
        <v>3</v>
      </c>
      <c r="G27" s="6" t="s">
        <v>2</v>
      </c>
      <c r="H27" s="6" t="s">
        <v>6</v>
      </c>
      <c r="I27" s="7" t="s">
        <v>217</v>
      </c>
      <c r="J27" s="8">
        <v>0</v>
      </c>
      <c r="K27" s="8"/>
      <c r="L27" s="8"/>
      <c r="M27" s="8"/>
      <c r="N27" s="9"/>
      <c r="O27" s="9"/>
      <c r="P27" s="5"/>
      <c r="Q27" s="5"/>
      <c r="R27" s="5"/>
    </row>
    <row r="28" spans="1:18" ht="25.5">
      <c r="A28" s="6" t="s">
        <v>35</v>
      </c>
      <c r="B28" s="6" t="s">
        <v>20</v>
      </c>
      <c r="C28" s="6" t="s">
        <v>16</v>
      </c>
      <c r="D28" s="6" t="s">
        <v>73</v>
      </c>
      <c r="E28" s="6" t="s">
        <v>1</v>
      </c>
      <c r="F28" s="6" t="s">
        <v>11</v>
      </c>
      <c r="G28" s="6" t="s">
        <v>2</v>
      </c>
      <c r="H28" s="6" t="s">
        <v>6</v>
      </c>
      <c r="I28" s="7" t="s">
        <v>99</v>
      </c>
      <c r="J28" s="9">
        <f aca="true" t="shared" si="8" ref="J28:O28">J29</f>
        <v>126.8</v>
      </c>
      <c r="K28" s="9">
        <f t="shared" si="8"/>
        <v>126.8</v>
      </c>
      <c r="L28" s="9">
        <f t="shared" si="8"/>
        <v>0</v>
      </c>
      <c r="M28" s="9">
        <f t="shared" si="8"/>
        <v>11.32</v>
      </c>
      <c r="N28" s="9">
        <f t="shared" si="8"/>
        <v>11.32</v>
      </c>
      <c r="O28" s="9">
        <f t="shared" si="8"/>
        <v>0</v>
      </c>
      <c r="P28" s="5">
        <f t="shared" si="1"/>
        <v>8.927444794952683</v>
      </c>
      <c r="Q28" s="5">
        <f t="shared" si="1"/>
        <v>8.927444794952683</v>
      </c>
      <c r="R28" s="5"/>
    </row>
    <row r="29" spans="1:18" ht="25.5">
      <c r="A29" s="6" t="s">
        <v>35</v>
      </c>
      <c r="B29" s="6" t="s">
        <v>20</v>
      </c>
      <c r="C29" s="6" t="s">
        <v>16</v>
      </c>
      <c r="D29" s="6" t="s">
        <v>73</v>
      </c>
      <c r="E29" s="6" t="s">
        <v>14</v>
      </c>
      <c r="F29" s="6" t="s">
        <v>11</v>
      </c>
      <c r="G29" s="6" t="s">
        <v>2</v>
      </c>
      <c r="H29" s="6" t="s">
        <v>6</v>
      </c>
      <c r="I29" s="7" t="s">
        <v>85</v>
      </c>
      <c r="J29" s="9">
        <v>126.8</v>
      </c>
      <c r="K29" s="9">
        <v>126.8</v>
      </c>
      <c r="L29" s="9"/>
      <c r="M29" s="9">
        <v>11.32</v>
      </c>
      <c r="N29" s="9">
        <v>11.32</v>
      </c>
      <c r="O29" s="9"/>
      <c r="P29" s="5">
        <f t="shared" si="1"/>
        <v>8.927444794952683</v>
      </c>
      <c r="Q29" s="5">
        <f t="shared" si="1"/>
        <v>8.927444794952683</v>
      </c>
      <c r="R29" s="5"/>
    </row>
    <row r="30" spans="1:18" ht="12.75">
      <c r="A30" s="6" t="s">
        <v>35</v>
      </c>
      <c r="B30" s="6" t="s">
        <v>20</v>
      </c>
      <c r="C30" s="6" t="s">
        <v>21</v>
      </c>
      <c r="D30" s="6" t="s">
        <v>0</v>
      </c>
      <c r="E30" s="6" t="s">
        <v>1</v>
      </c>
      <c r="F30" s="6" t="s">
        <v>0</v>
      </c>
      <c r="G30" s="6" t="s">
        <v>2</v>
      </c>
      <c r="H30" s="6" t="s">
        <v>1</v>
      </c>
      <c r="I30" s="7" t="s">
        <v>248</v>
      </c>
      <c r="J30" s="9">
        <f aca="true" t="shared" si="9" ref="J30:O30">J31+J33</f>
        <v>4829.610000000001</v>
      </c>
      <c r="K30" s="9">
        <f t="shared" si="9"/>
        <v>0</v>
      </c>
      <c r="L30" s="9">
        <f t="shared" si="9"/>
        <v>4829.610000000001</v>
      </c>
      <c r="M30" s="9">
        <f t="shared" si="9"/>
        <v>389.41999999999996</v>
      </c>
      <c r="N30" s="9">
        <f t="shared" si="9"/>
        <v>0</v>
      </c>
      <c r="O30" s="9">
        <f t="shared" si="9"/>
        <v>389.41999999999996</v>
      </c>
      <c r="P30" s="5">
        <f t="shared" si="1"/>
        <v>8.063176943894018</v>
      </c>
      <c r="Q30" s="5"/>
      <c r="R30" s="5">
        <f aca="true" t="shared" si="10" ref="R30:R37">O30/L30*100</f>
        <v>8.063176943894018</v>
      </c>
    </row>
    <row r="31" spans="1:18" ht="12.75">
      <c r="A31" s="6" t="s">
        <v>35</v>
      </c>
      <c r="B31" s="6" t="s">
        <v>20</v>
      </c>
      <c r="C31" s="6" t="s">
        <v>21</v>
      </c>
      <c r="D31" s="6" t="s">
        <v>3</v>
      </c>
      <c r="E31" s="6" t="s">
        <v>1</v>
      </c>
      <c r="F31" s="6" t="s">
        <v>0</v>
      </c>
      <c r="G31" s="6" t="s">
        <v>2</v>
      </c>
      <c r="H31" s="6" t="s">
        <v>6</v>
      </c>
      <c r="I31" s="7" t="s">
        <v>249</v>
      </c>
      <c r="J31" s="9">
        <f aca="true" t="shared" si="11" ref="J31:O31">J32</f>
        <v>759.21</v>
      </c>
      <c r="K31" s="9">
        <f t="shared" si="11"/>
        <v>0</v>
      </c>
      <c r="L31" s="9">
        <f t="shared" si="11"/>
        <v>759.21</v>
      </c>
      <c r="M31" s="9">
        <f t="shared" si="11"/>
        <v>26.71</v>
      </c>
      <c r="N31" s="9">
        <f t="shared" si="11"/>
        <v>0</v>
      </c>
      <c r="O31" s="9">
        <f t="shared" si="11"/>
        <v>26.71</v>
      </c>
      <c r="P31" s="5">
        <f t="shared" si="1"/>
        <v>3.5181306884788133</v>
      </c>
      <c r="Q31" s="5"/>
      <c r="R31" s="5">
        <f t="shared" si="10"/>
        <v>3.5181306884788133</v>
      </c>
    </row>
    <row r="32" spans="1:18" ht="25.5">
      <c r="A32" s="6" t="s">
        <v>35</v>
      </c>
      <c r="B32" s="6" t="s">
        <v>20</v>
      </c>
      <c r="C32" s="6" t="s">
        <v>21</v>
      </c>
      <c r="D32" s="6" t="s">
        <v>3</v>
      </c>
      <c r="E32" s="6" t="s">
        <v>33</v>
      </c>
      <c r="F32" s="6" t="s">
        <v>41</v>
      </c>
      <c r="G32" s="6" t="s">
        <v>2</v>
      </c>
      <c r="H32" s="6" t="s">
        <v>6</v>
      </c>
      <c r="I32" s="7" t="s">
        <v>251</v>
      </c>
      <c r="J32" s="9">
        <v>759.21</v>
      </c>
      <c r="K32" s="9"/>
      <c r="L32" s="9">
        <v>759.21</v>
      </c>
      <c r="M32" s="9">
        <v>26.71</v>
      </c>
      <c r="N32" s="9"/>
      <c r="O32" s="9">
        <v>26.71</v>
      </c>
      <c r="P32" s="5">
        <f t="shared" si="1"/>
        <v>3.5181306884788133</v>
      </c>
      <c r="Q32" s="5"/>
      <c r="R32" s="5">
        <f t="shared" si="10"/>
        <v>3.5181306884788133</v>
      </c>
    </row>
    <row r="33" spans="1:18" ht="12.75">
      <c r="A33" s="6" t="s">
        <v>35</v>
      </c>
      <c r="B33" s="6" t="s">
        <v>20</v>
      </c>
      <c r="C33" s="6" t="s">
        <v>21</v>
      </c>
      <c r="D33" s="6" t="s">
        <v>21</v>
      </c>
      <c r="E33" s="6" t="s">
        <v>1</v>
      </c>
      <c r="F33" s="6" t="s">
        <v>0</v>
      </c>
      <c r="G33" s="6" t="s">
        <v>2</v>
      </c>
      <c r="H33" s="6" t="s">
        <v>6</v>
      </c>
      <c r="I33" s="7" t="s">
        <v>252</v>
      </c>
      <c r="J33" s="9">
        <f aca="true" t="shared" si="12" ref="J33:O33">J34+J36</f>
        <v>4070.4</v>
      </c>
      <c r="K33" s="9">
        <f t="shared" si="12"/>
        <v>0</v>
      </c>
      <c r="L33" s="9">
        <f t="shared" si="12"/>
        <v>4070.4</v>
      </c>
      <c r="M33" s="9">
        <f t="shared" si="12"/>
        <v>362.71</v>
      </c>
      <c r="N33" s="9">
        <f t="shared" si="12"/>
        <v>0</v>
      </c>
      <c r="O33" s="9">
        <f t="shared" si="12"/>
        <v>362.71</v>
      </c>
      <c r="P33" s="5">
        <f t="shared" si="1"/>
        <v>8.91091784591195</v>
      </c>
      <c r="Q33" s="5"/>
      <c r="R33" s="5">
        <f t="shared" si="10"/>
        <v>8.91091784591195</v>
      </c>
    </row>
    <row r="34" spans="1:18" ht="25.5">
      <c r="A34" s="6" t="s">
        <v>35</v>
      </c>
      <c r="B34" s="6" t="s">
        <v>20</v>
      </c>
      <c r="C34" s="6" t="s">
        <v>21</v>
      </c>
      <c r="D34" s="6" t="s">
        <v>21</v>
      </c>
      <c r="E34" s="6" t="s">
        <v>33</v>
      </c>
      <c r="F34" s="6" t="s">
        <v>0</v>
      </c>
      <c r="G34" s="6" t="s">
        <v>2</v>
      </c>
      <c r="H34" s="6" t="s">
        <v>6</v>
      </c>
      <c r="I34" s="7" t="s">
        <v>253</v>
      </c>
      <c r="J34" s="9">
        <f aca="true" t="shared" si="13" ref="J34:O34">J35</f>
        <v>1971.4</v>
      </c>
      <c r="K34" s="9">
        <f t="shared" si="13"/>
        <v>0</v>
      </c>
      <c r="L34" s="9">
        <f t="shared" si="13"/>
        <v>1971.4</v>
      </c>
      <c r="M34" s="9">
        <f t="shared" si="13"/>
        <v>304.94</v>
      </c>
      <c r="N34" s="9">
        <f t="shared" si="13"/>
        <v>0</v>
      </c>
      <c r="O34" s="9">
        <f t="shared" si="13"/>
        <v>304.94</v>
      </c>
      <c r="P34" s="5">
        <f t="shared" si="1"/>
        <v>15.468195191234654</v>
      </c>
      <c r="Q34" s="5"/>
      <c r="R34" s="5">
        <f t="shared" si="10"/>
        <v>15.468195191234654</v>
      </c>
    </row>
    <row r="35" spans="1:18" ht="25.5">
      <c r="A35" s="6" t="s">
        <v>35</v>
      </c>
      <c r="B35" s="6" t="s">
        <v>20</v>
      </c>
      <c r="C35" s="6" t="s">
        <v>21</v>
      </c>
      <c r="D35" s="6" t="s">
        <v>21</v>
      </c>
      <c r="E35" s="6" t="s">
        <v>123</v>
      </c>
      <c r="F35" s="6" t="s">
        <v>41</v>
      </c>
      <c r="G35" s="6" t="s">
        <v>2</v>
      </c>
      <c r="H35" s="6" t="s">
        <v>6</v>
      </c>
      <c r="I35" s="7" t="s">
        <v>254</v>
      </c>
      <c r="J35" s="9">
        <v>1971.4</v>
      </c>
      <c r="K35" s="9"/>
      <c r="L35" s="9">
        <v>1971.4</v>
      </c>
      <c r="M35" s="9">
        <v>304.94</v>
      </c>
      <c r="N35" s="9"/>
      <c r="O35" s="9">
        <v>304.94</v>
      </c>
      <c r="P35" s="5">
        <f t="shared" si="1"/>
        <v>15.468195191234654</v>
      </c>
      <c r="Q35" s="5"/>
      <c r="R35" s="5">
        <f t="shared" si="10"/>
        <v>15.468195191234654</v>
      </c>
    </row>
    <row r="36" spans="1:18" ht="25.5">
      <c r="A36" s="6" t="s">
        <v>35</v>
      </c>
      <c r="B36" s="6" t="s">
        <v>20</v>
      </c>
      <c r="C36" s="6" t="s">
        <v>21</v>
      </c>
      <c r="D36" s="6" t="s">
        <v>21</v>
      </c>
      <c r="E36" s="6" t="s">
        <v>15</v>
      </c>
      <c r="F36" s="6" t="s">
        <v>0</v>
      </c>
      <c r="G36" s="6" t="s">
        <v>2</v>
      </c>
      <c r="H36" s="6" t="s">
        <v>6</v>
      </c>
      <c r="I36" s="7" t="s">
        <v>255</v>
      </c>
      <c r="J36" s="9">
        <f aca="true" t="shared" si="14" ref="J36:O36">J37</f>
        <v>2099</v>
      </c>
      <c r="K36" s="9">
        <f t="shared" si="14"/>
        <v>0</v>
      </c>
      <c r="L36" s="9">
        <f t="shared" si="14"/>
        <v>2099</v>
      </c>
      <c r="M36" s="9">
        <f t="shared" si="14"/>
        <v>57.77</v>
      </c>
      <c r="N36" s="9">
        <f t="shared" si="14"/>
        <v>0</v>
      </c>
      <c r="O36" s="9">
        <f t="shared" si="14"/>
        <v>57.77</v>
      </c>
      <c r="P36" s="5">
        <f t="shared" si="1"/>
        <v>2.7522629823725584</v>
      </c>
      <c r="Q36" s="5"/>
      <c r="R36" s="5">
        <f t="shared" si="10"/>
        <v>2.7522629823725584</v>
      </c>
    </row>
    <row r="37" spans="1:18" ht="25.5">
      <c r="A37" s="6" t="s">
        <v>35</v>
      </c>
      <c r="B37" s="6" t="s">
        <v>20</v>
      </c>
      <c r="C37" s="6" t="s">
        <v>21</v>
      </c>
      <c r="D37" s="6" t="s">
        <v>21</v>
      </c>
      <c r="E37" s="6" t="s">
        <v>250</v>
      </c>
      <c r="F37" s="6" t="s">
        <v>41</v>
      </c>
      <c r="G37" s="6" t="s">
        <v>2</v>
      </c>
      <c r="H37" s="6" t="s">
        <v>6</v>
      </c>
      <c r="I37" s="7" t="s">
        <v>256</v>
      </c>
      <c r="J37" s="9">
        <v>2099</v>
      </c>
      <c r="K37" s="9"/>
      <c r="L37" s="9">
        <v>2099</v>
      </c>
      <c r="M37" s="9">
        <v>57.77</v>
      </c>
      <c r="N37" s="9"/>
      <c r="O37" s="9">
        <v>57.77</v>
      </c>
      <c r="P37" s="5">
        <f t="shared" si="1"/>
        <v>2.7522629823725584</v>
      </c>
      <c r="Q37" s="5"/>
      <c r="R37" s="5">
        <f t="shared" si="10"/>
        <v>2.7522629823725584</v>
      </c>
    </row>
    <row r="38" spans="1:18" ht="12.75">
      <c r="A38" s="6" t="s">
        <v>1</v>
      </c>
      <c r="B38" s="6" t="s">
        <v>20</v>
      </c>
      <c r="C38" s="6" t="s">
        <v>22</v>
      </c>
      <c r="D38" s="6" t="s">
        <v>0</v>
      </c>
      <c r="E38" s="6" t="s">
        <v>1</v>
      </c>
      <c r="F38" s="6" t="s">
        <v>0</v>
      </c>
      <c r="G38" s="6" t="s">
        <v>2</v>
      </c>
      <c r="H38" s="6" t="s">
        <v>1</v>
      </c>
      <c r="I38" s="13" t="s">
        <v>23</v>
      </c>
      <c r="J38" s="8">
        <f>J39</f>
        <v>1242</v>
      </c>
      <c r="K38" s="8">
        <f aca="true" t="shared" si="15" ref="K38:O39">K39</f>
        <v>1242</v>
      </c>
      <c r="L38" s="8">
        <f t="shared" si="15"/>
        <v>0</v>
      </c>
      <c r="M38" s="8">
        <f>M39+M41</f>
        <v>29.67</v>
      </c>
      <c r="N38" s="8">
        <f t="shared" si="15"/>
        <v>28.87</v>
      </c>
      <c r="O38" s="8">
        <f>O39+O41</f>
        <v>0.8</v>
      </c>
      <c r="P38" s="5">
        <f t="shared" si="1"/>
        <v>2.388888888888889</v>
      </c>
      <c r="Q38" s="5">
        <f t="shared" si="1"/>
        <v>2.324476650563607</v>
      </c>
      <c r="R38" s="5"/>
    </row>
    <row r="39" spans="1:18" ht="25.5">
      <c r="A39" s="6" t="s">
        <v>35</v>
      </c>
      <c r="B39" s="6" t="s">
        <v>20</v>
      </c>
      <c r="C39" s="6" t="s">
        <v>22</v>
      </c>
      <c r="D39" s="6" t="s">
        <v>19</v>
      </c>
      <c r="E39" s="6" t="s">
        <v>1</v>
      </c>
      <c r="F39" s="6" t="s">
        <v>3</v>
      </c>
      <c r="G39" s="6" t="s">
        <v>2</v>
      </c>
      <c r="H39" s="6" t="s">
        <v>6</v>
      </c>
      <c r="I39" s="13" t="s">
        <v>24</v>
      </c>
      <c r="J39" s="8">
        <f>J40</f>
        <v>1242</v>
      </c>
      <c r="K39" s="8">
        <f t="shared" si="15"/>
        <v>1242</v>
      </c>
      <c r="L39" s="8">
        <f t="shared" si="15"/>
        <v>0</v>
      </c>
      <c r="M39" s="8">
        <f t="shared" si="15"/>
        <v>28.87</v>
      </c>
      <c r="N39" s="8">
        <f t="shared" si="15"/>
        <v>28.87</v>
      </c>
      <c r="O39" s="8">
        <f t="shared" si="15"/>
        <v>0</v>
      </c>
      <c r="P39" s="5">
        <f t="shared" si="1"/>
        <v>2.324476650563607</v>
      </c>
      <c r="Q39" s="5">
        <f t="shared" si="1"/>
        <v>2.324476650563607</v>
      </c>
      <c r="R39" s="5"/>
    </row>
    <row r="40" spans="1:18" ht="51">
      <c r="A40" s="6" t="s">
        <v>35</v>
      </c>
      <c r="B40" s="6" t="s">
        <v>20</v>
      </c>
      <c r="C40" s="6" t="s">
        <v>22</v>
      </c>
      <c r="D40" s="6" t="s">
        <v>19</v>
      </c>
      <c r="E40" s="6" t="s">
        <v>9</v>
      </c>
      <c r="F40" s="6" t="s">
        <v>3</v>
      </c>
      <c r="G40" s="6" t="s">
        <v>2</v>
      </c>
      <c r="H40" s="6" t="s">
        <v>6</v>
      </c>
      <c r="I40" s="13" t="s">
        <v>50</v>
      </c>
      <c r="J40" s="8">
        <v>1242</v>
      </c>
      <c r="K40" s="8">
        <v>1242</v>
      </c>
      <c r="L40" s="8"/>
      <c r="M40" s="8">
        <v>28.87</v>
      </c>
      <c r="N40" s="9">
        <v>28.87</v>
      </c>
      <c r="O40" s="9"/>
      <c r="P40" s="5">
        <f t="shared" si="1"/>
        <v>2.324476650563607</v>
      </c>
      <c r="Q40" s="5">
        <f t="shared" si="1"/>
        <v>2.324476650563607</v>
      </c>
      <c r="R40" s="5"/>
    </row>
    <row r="41" spans="1:18" ht="38.25">
      <c r="A41" s="6" t="s">
        <v>35</v>
      </c>
      <c r="B41" s="6" t="s">
        <v>20</v>
      </c>
      <c r="C41" s="6" t="s">
        <v>22</v>
      </c>
      <c r="D41" s="6" t="s">
        <v>73</v>
      </c>
      <c r="E41" s="6" t="s">
        <v>1</v>
      </c>
      <c r="F41" s="6" t="s">
        <v>3</v>
      </c>
      <c r="G41" s="6" t="s">
        <v>2</v>
      </c>
      <c r="H41" s="6" t="s">
        <v>6</v>
      </c>
      <c r="I41" s="13" t="s">
        <v>218</v>
      </c>
      <c r="J41" s="8">
        <v>0</v>
      </c>
      <c r="K41" s="8"/>
      <c r="L41" s="8"/>
      <c r="M41" s="8">
        <f>M42</f>
        <v>0.8</v>
      </c>
      <c r="N41" s="9">
        <v>0</v>
      </c>
      <c r="O41" s="9">
        <v>0.8</v>
      </c>
      <c r="P41" s="5"/>
      <c r="Q41" s="5"/>
      <c r="R41" s="5"/>
    </row>
    <row r="42" spans="1:18" ht="51">
      <c r="A42" s="6" t="s">
        <v>35</v>
      </c>
      <c r="B42" s="6" t="s">
        <v>20</v>
      </c>
      <c r="C42" s="6" t="s">
        <v>22</v>
      </c>
      <c r="D42" s="6" t="s">
        <v>73</v>
      </c>
      <c r="E42" s="6" t="s">
        <v>14</v>
      </c>
      <c r="F42" s="6" t="s">
        <v>3</v>
      </c>
      <c r="G42" s="6" t="s">
        <v>2</v>
      </c>
      <c r="H42" s="6" t="s">
        <v>6</v>
      </c>
      <c r="I42" s="13" t="s">
        <v>219</v>
      </c>
      <c r="J42" s="8">
        <v>0</v>
      </c>
      <c r="K42" s="8"/>
      <c r="L42" s="8"/>
      <c r="M42" s="8">
        <v>0.8</v>
      </c>
      <c r="N42" s="9">
        <v>0</v>
      </c>
      <c r="O42" s="9">
        <v>0.8</v>
      </c>
      <c r="P42" s="5"/>
      <c r="Q42" s="5"/>
      <c r="R42" s="5"/>
    </row>
    <row r="43" spans="1:18" ht="12.75">
      <c r="A43" s="32" t="s">
        <v>1</v>
      </c>
      <c r="B43" s="32" t="s">
        <v>20</v>
      </c>
      <c r="C43" s="32" t="s">
        <v>43</v>
      </c>
      <c r="D43" s="32" t="s">
        <v>0</v>
      </c>
      <c r="E43" s="32" t="s">
        <v>1</v>
      </c>
      <c r="F43" s="32" t="s">
        <v>0</v>
      </c>
      <c r="G43" s="32" t="s">
        <v>2</v>
      </c>
      <c r="H43" s="32" t="s">
        <v>1</v>
      </c>
      <c r="I43" s="33" t="s">
        <v>124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5"/>
      <c r="Q43" s="5"/>
      <c r="R43" s="5"/>
    </row>
    <row r="44" spans="1:18" ht="25.5">
      <c r="A44" s="6" t="s">
        <v>52</v>
      </c>
      <c r="B44" s="6" t="s">
        <v>20</v>
      </c>
      <c r="C44" s="6" t="s">
        <v>25</v>
      </c>
      <c r="D44" s="6" t="s">
        <v>0</v>
      </c>
      <c r="E44" s="6" t="s">
        <v>1</v>
      </c>
      <c r="F44" s="6" t="s">
        <v>0</v>
      </c>
      <c r="G44" s="6" t="s">
        <v>2</v>
      </c>
      <c r="H44" s="6" t="s">
        <v>1</v>
      </c>
      <c r="I44" s="7" t="s">
        <v>26</v>
      </c>
      <c r="J44" s="8">
        <f>J45+J48</f>
        <v>3383.25</v>
      </c>
      <c r="K44" s="8">
        <f>K45+K48</f>
        <v>2700</v>
      </c>
      <c r="L44" s="8">
        <f>L45+L48</f>
        <v>683.25</v>
      </c>
      <c r="M44" s="8">
        <f>M45+M47+M51</f>
        <v>28.63</v>
      </c>
      <c r="N44" s="8">
        <f>N45+N47+N51</f>
        <v>12.17</v>
      </c>
      <c r="O44" s="8">
        <f>O45+O47+O51</f>
        <v>16.46</v>
      </c>
      <c r="P44" s="5">
        <f t="shared" si="1"/>
        <v>0.8462277395994975</v>
      </c>
      <c r="Q44" s="5">
        <f t="shared" si="1"/>
        <v>0.4507407407407407</v>
      </c>
      <c r="R44" s="5">
        <f>O44/L44*100</f>
        <v>2.409074277350897</v>
      </c>
    </row>
    <row r="45" spans="1:18" ht="63.75">
      <c r="A45" s="6" t="s">
        <v>52</v>
      </c>
      <c r="B45" s="6" t="s">
        <v>20</v>
      </c>
      <c r="C45" s="6" t="s">
        <v>25</v>
      </c>
      <c r="D45" s="6" t="s">
        <v>16</v>
      </c>
      <c r="E45" s="6" t="s">
        <v>1</v>
      </c>
      <c r="F45" s="6" t="s">
        <v>0</v>
      </c>
      <c r="G45" s="6" t="s">
        <v>2</v>
      </c>
      <c r="H45" s="6" t="s">
        <v>29</v>
      </c>
      <c r="I45" s="14" t="s">
        <v>93</v>
      </c>
      <c r="J45" s="8">
        <f aca="true" t="shared" si="16" ref="J45:O45">SUM(J46)</f>
        <v>1500</v>
      </c>
      <c r="K45" s="8">
        <f t="shared" si="16"/>
        <v>1500</v>
      </c>
      <c r="L45" s="8">
        <f t="shared" si="16"/>
        <v>0</v>
      </c>
      <c r="M45" s="8">
        <f t="shared" si="16"/>
        <v>12.17</v>
      </c>
      <c r="N45" s="8">
        <f t="shared" si="16"/>
        <v>12.17</v>
      </c>
      <c r="O45" s="8">
        <f t="shared" si="16"/>
        <v>0</v>
      </c>
      <c r="P45" s="5">
        <f t="shared" si="1"/>
        <v>0.8113333333333334</v>
      </c>
      <c r="Q45" s="5">
        <f t="shared" si="1"/>
        <v>0.8113333333333334</v>
      </c>
      <c r="R45" s="5"/>
    </row>
    <row r="46" spans="1:18" ht="51">
      <c r="A46" s="6" t="s">
        <v>52</v>
      </c>
      <c r="B46" s="6" t="s">
        <v>20</v>
      </c>
      <c r="C46" s="6" t="s">
        <v>25</v>
      </c>
      <c r="D46" s="6" t="s">
        <v>16</v>
      </c>
      <c r="E46" s="6" t="s">
        <v>72</v>
      </c>
      <c r="F46" s="6" t="s">
        <v>41</v>
      </c>
      <c r="G46" s="6" t="s">
        <v>2</v>
      </c>
      <c r="H46" s="6" t="s">
        <v>29</v>
      </c>
      <c r="I46" s="15" t="s">
        <v>94</v>
      </c>
      <c r="J46" s="8">
        <v>1500</v>
      </c>
      <c r="K46" s="8">
        <v>1500</v>
      </c>
      <c r="L46" s="8"/>
      <c r="M46" s="8">
        <v>12.17</v>
      </c>
      <c r="N46" s="9">
        <v>12.17</v>
      </c>
      <c r="O46" s="9"/>
      <c r="P46" s="5">
        <f t="shared" si="1"/>
        <v>0.8113333333333334</v>
      </c>
      <c r="Q46" s="5">
        <f t="shared" si="1"/>
        <v>0.8113333333333334</v>
      </c>
      <c r="R46" s="5"/>
    </row>
    <row r="47" spans="1:18" ht="63.75">
      <c r="A47" s="6" t="s">
        <v>1</v>
      </c>
      <c r="B47" s="6" t="s">
        <v>20</v>
      </c>
      <c r="C47" s="6" t="s">
        <v>25</v>
      </c>
      <c r="D47" s="6" t="s">
        <v>16</v>
      </c>
      <c r="E47" s="6" t="s">
        <v>80</v>
      </c>
      <c r="F47" s="6" t="s">
        <v>41</v>
      </c>
      <c r="G47" s="6" t="s">
        <v>2</v>
      </c>
      <c r="H47" s="6" t="s">
        <v>29</v>
      </c>
      <c r="I47" s="15" t="s">
        <v>257</v>
      </c>
      <c r="J47" s="8"/>
      <c r="K47" s="8"/>
      <c r="L47" s="8"/>
      <c r="M47" s="8">
        <v>5.85</v>
      </c>
      <c r="N47" s="9"/>
      <c r="O47" s="9">
        <v>5.85</v>
      </c>
      <c r="P47" s="5"/>
      <c r="Q47" s="5"/>
      <c r="R47" s="5"/>
    </row>
    <row r="48" spans="1:18" ht="63.75">
      <c r="A48" s="6" t="s">
        <v>52</v>
      </c>
      <c r="B48" s="6">
        <v>1</v>
      </c>
      <c r="C48" s="6">
        <v>11</v>
      </c>
      <c r="D48" s="6" t="s">
        <v>43</v>
      </c>
      <c r="E48" s="6" t="s">
        <v>1</v>
      </c>
      <c r="F48" s="6" t="s">
        <v>0</v>
      </c>
      <c r="G48" s="6" t="s">
        <v>2</v>
      </c>
      <c r="H48" s="6" t="s">
        <v>29</v>
      </c>
      <c r="I48" s="7" t="s">
        <v>100</v>
      </c>
      <c r="J48" s="8">
        <f>J49</f>
        <v>1883.25</v>
      </c>
      <c r="K48" s="8">
        <f>K49</f>
        <v>1200</v>
      </c>
      <c r="L48" s="8">
        <f>L49</f>
        <v>683.25</v>
      </c>
      <c r="M48" s="8"/>
      <c r="N48" s="8"/>
      <c r="O48" s="8"/>
      <c r="P48" s="5">
        <f t="shared" si="1"/>
        <v>0</v>
      </c>
      <c r="Q48" s="5">
        <f t="shared" si="1"/>
        <v>0</v>
      </c>
      <c r="R48" s="5">
        <f>O48/L48*100</f>
        <v>0</v>
      </c>
    </row>
    <row r="49" spans="1:18" ht="63.75">
      <c r="A49" s="6" t="s">
        <v>52</v>
      </c>
      <c r="B49" s="6">
        <v>1</v>
      </c>
      <c r="C49" s="6" t="s">
        <v>25</v>
      </c>
      <c r="D49" s="6" t="s">
        <v>43</v>
      </c>
      <c r="E49" s="6" t="s">
        <v>15</v>
      </c>
      <c r="F49" s="6" t="s">
        <v>0</v>
      </c>
      <c r="G49" s="6" t="s">
        <v>2</v>
      </c>
      <c r="H49" s="6" t="s">
        <v>29</v>
      </c>
      <c r="I49" s="7" t="s">
        <v>101</v>
      </c>
      <c r="J49" s="8">
        <f aca="true" t="shared" si="17" ref="J49:O49">J50+J51</f>
        <v>1883.25</v>
      </c>
      <c r="K49" s="8">
        <f t="shared" si="17"/>
        <v>1200</v>
      </c>
      <c r="L49" s="8">
        <f t="shared" si="17"/>
        <v>683.25</v>
      </c>
      <c r="M49" s="8">
        <f t="shared" si="17"/>
        <v>10.61</v>
      </c>
      <c r="N49" s="8">
        <f t="shared" si="17"/>
        <v>0</v>
      </c>
      <c r="O49" s="8">
        <f t="shared" si="17"/>
        <v>10.61</v>
      </c>
      <c r="P49" s="5">
        <f t="shared" si="1"/>
        <v>0.563387760520377</v>
      </c>
      <c r="Q49" s="5">
        <f t="shared" si="1"/>
        <v>0</v>
      </c>
      <c r="R49" s="5">
        <f>O49/L49*100</f>
        <v>1.5528723015001829</v>
      </c>
    </row>
    <row r="50" spans="1:18" ht="63.75">
      <c r="A50" s="6" t="s">
        <v>52</v>
      </c>
      <c r="B50" s="6">
        <v>1</v>
      </c>
      <c r="C50" s="6" t="s">
        <v>25</v>
      </c>
      <c r="D50" s="6" t="s">
        <v>43</v>
      </c>
      <c r="E50" s="6" t="s">
        <v>38</v>
      </c>
      <c r="F50" s="6" t="s">
        <v>16</v>
      </c>
      <c r="G50" s="6" t="s">
        <v>2</v>
      </c>
      <c r="H50" s="6" t="s">
        <v>29</v>
      </c>
      <c r="I50" s="7" t="s">
        <v>102</v>
      </c>
      <c r="J50" s="8">
        <v>1883.25</v>
      </c>
      <c r="K50" s="8">
        <v>1200</v>
      </c>
      <c r="L50" s="8"/>
      <c r="M50" s="8"/>
      <c r="N50" s="9"/>
      <c r="O50" s="9"/>
      <c r="P50" s="5">
        <f t="shared" si="1"/>
        <v>0</v>
      </c>
      <c r="Q50" s="5">
        <f t="shared" si="1"/>
        <v>0</v>
      </c>
      <c r="R50" s="5"/>
    </row>
    <row r="51" spans="1:18" ht="63.75">
      <c r="A51" s="6" t="s">
        <v>52</v>
      </c>
      <c r="B51" s="6">
        <v>1</v>
      </c>
      <c r="C51" s="6" t="s">
        <v>25</v>
      </c>
      <c r="D51" s="6" t="s">
        <v>43</v>
      </c>
      <c r="E51" s="6" t="s">
        <v>38</v>
      </c>
      <c r="F51" s="6" t="s">
        <v>41</v>
      </c>
      <c r="G51" s="6" t="s">
        <v>2</v>
      </c>
      <c r="H51" s="6" t="s">
        <v>29</v>
      </c>
      <c r="I51" s="7" t="s">
        <v>125</v>
      </c>
      <c r="J51" s="8">
        <v>0</v>
      </c>
      <c r="K51" s="8"/>
      <c r="L51" s="8">
        <v>683.25</v>
      </c>
      <c r="M51" s="8">
        <v>10.61</v>
      </c>
      <c r="N51" s="9">
        <v>0</v>
      </c>
      <c r="O51" s="9">
        <v>10.61</v>
      </c>
      <c r="P51" s="5"/>
      <c r="Q51" s="5"/>
      <c r="R51" s="5">
        <f>O51/L51*100</f>
        <v>1.5528723015001829</v>
      </c>
    </row>
    <row r="52" spans="1:18" ht="12.75">
      <c r="A52" s="6" t="s">
        <v>117</v>
      </c>
      <c r="B52" s="6">
        <v>1</v>
      </c>
      <c r="C52" s="6" t="s">
        <v>27</v>
      </c>
      <c r="D52" s="6" t="s">
        <v>0</v>
      </c>
      <c r="E52" s="6" t="s">
        <v>1</v>
      </c>
      <c r="F52" s="6" t="s">
        <v>0</v>
      </c>
      <c r="G52" s="6" t="s">
        <v>2</v>
      </c>
      <c r="H52" s="6" t="s">
        <v>1</v>
      </c>
      <c r="I52" s="7" t="s">
        <v>28</v>
      </c>
      <c r="J52" s="9">
        <f aca="true" t="shared" si="18" ref="J52:O52">J53</f>
        <v>106.89</v>
      </c>
      <c r="K52" s="9">
        <f t="shared" si="18"/>
        <v>106.89000000000001</v>
      </c>
      <c r="L52" s="9">
        <f t="shared" si="18"/>
        <v>0</v>
      </c>
      <c r="M52" s="9">
        <f t="shared" si="18"/>
        <v>29.13</v>
      </c>
      <c r="N52" s="9">
        <f t="shared" si="18"/>
        <v>29.13</v>
      </c>
      <c r="O52" s="9">
        <f t="shared" si="18"/>
        <v>0</v>
      </c>
      <c r="P52" s="5">
        <f t="shared" si="1"/>
        <v>27.252315464496206</v>
      </c>
      <c r="Q52" s="5">
        <f t="shared" si="1"/>
        <v>27.252315464496206</v>
      </c>
      <c r="R52" s="5"/>
    </row>
    <row r="53" spans="1:18" ht="12.75">
      <c r="A53" s="6" t="s">
        <v>117</v>
      </c>
      <c r="B53" s="6">
        <v>1</v>
      </c>
      <c r="C53" s="6" t="s">
        <v>27</v>
      </c>
      <c r="D53" s="6" t="s">
        <v>3</v>
      </c>
      <c r="E53" s="6" t="s">
        <v>1</v>
      </c>
      <c r="F53" s="6" t="s">
        <v>3</v>
      </c>
      <c r="G53" s="6" t="s">
        <v>2</v>
      </c>
      <c r="H53" s="6" t="s">
        <v>29</v>
      </c>
      <c r="I53" s="7" t="s">
        <v>103</v>
      </c>
      <c r="J53" s="9">
        <v>106.89</v>
      </c>
      <c r="K53" s="9">
        <f>K54+K55+K56+K57</f>
        <v>106.89000000000001</v>
      </c>
      <c r="L53" s="9">
        <f>L54+L55+L56+L57</f>
        <v>0</v>
      </c>
      <c r="M53" s="9">
        <f>M54+M55+M56+M57</f>
        <v>29.13</v>
      </c>
      <c r="N53" s="9">
        <f>N54+N55+N56+N57</f>
        <v>29.13</v>
      </c>
      <c r="O53" s="9">
        <f>O54+O55+O56+O57</f>
        <v>0</v>
      </c>
      <c r="P53" s="5">
        <f t="shared" si="1"/>
        <v>27.252315464496206</v>
      </c>
      <c r="Q53" s="5">
        <f t="shared" si="1"/>
        <v>27.252315464496206</v>
      </c>
      <c r="R53" s="5"/>
    </row>
    <row r="54" spans="1:18" ht="25.5">
      <c r="A54" s="6" t="s">
        <v>117</v>
      </c>
      <c r="B54" s="6" t="s">
        <v>20</v>
      </c>
      <c r="C54" s="6" t="s">
        <v>27</v>
      </c>
      <c r="D54" s="6" t="s">
        <v>3</v>
      </c>
      <c r="E54" s="6" t="s">
        <v>9</v>
      </c>
      <c r="F54" s="6" t="s">
        <v>3</v>
      </c>
      <c r="G54" s="6" t="s">
        <v>2</v>
      </c>
      <c r="H54" s="6" t="s">
        <v>29</v>
      </c>
      <c r="I54" s="16" t="s">
        <v>95</v>
      </c>
      <c r="J54" s="9">
        <v>83</v>
      </c>
      <c r="K54" s="9">
        <v>83</v>
      </c>
      <c r="L54" s="9"/>
      <c r="M54" s="9">
        <v>15.94</v>
      </c>
      <c r="N54" s="9">
        <v>15.94</v>
      </c>
      <c r="O54" s="9"/>
      <c r="P54" s="5">
        <f t="shared" si="1"/>
        <v>19.204819277108435</v>
      </c>
      <c r="Q54" s="5">
        <f t="shared" si="1"/>
        <v>19.204819277108435</v>
      </c>
      <c r="R54" s="5"/>
    </row>
    <row r="55" spans="1:18" ht="25.5">
      <c r="A55" s="6" t="s">
        <v>117</v>
      </c>
      <c r="B55" s="6" t="s">
        <v>20</v>
      </c>
      <c r="C55" s="6" t="s">
        <v>27</v>
      </c>
      <c r="D55" s="6" t="s">
        <v>3</v>
      </c>
      <c r="E55" s="6" t="s">
        <v>14</v>
      </c>
      <c r="F55" s="6" t="s">
        <v>3</v>
      </c>
      <c r="G55" s="6" t="s">
        <v>2</v>
      </c>
      <c r="H55" s="6" t="s">
        <v>29</v>
      </c>
      <c r="I55" s="16" t="s">
        <v>82</v>
      </c>
      <c r="J55" s="9">
        <v>1.7</v>
      </c>
      <c r="K55" s="9">
        <v>1.7</v>
      </c>
      <c r="L55" s="9"/>
      <c r="M55" s="9">
        <v>0.08</v>
      </c>
      <c r="N55" s="9">
        <v>0.08</v>
      </c>
      <c r="O55" s="9"/>
      <c r="P55" s="5">
        <f t="shared" si="1"/>
        <v>4.705882352941177</v>
      </c>
      <c r="Q55" s="5">
        <f t="shared" si="1"/>
        <v>4.705882352941177</v>
      </c>
      <c r="R55" s="5"/>
    </row>
    <row r="56" spans="1:18" ht="12.75">
      <c r="A56" s="6" t="s">
        <v>117</v>
      </c>
      <c r="B56" s="6" t="s">
        <v>20</v>
      </c>
      <c r="C56" s="6" t="s">
        <v>27</v>
      </c>
      <c r="D56" s="6" t="s">
        <v>3</v>
      </c>
      <c r="E56" s="6" t="s">
        <v>33</v>
      </c>
      <c r="F56" s="6" t="s">
        <v>3</v>
      </c>
      <c r="G56" s="6" t="s">
        <v>2</v>
      </c>
      <c r="H56" s="6" t="s">
        <v>29</v>
      </c>
      <c r="I56" s="16" t="s">
        <v>96</v>
      </c>
      <c r="J56" s="9">
        <v>0.34</v>
      </c>
      <c r="K56" s="9">
        <v>0.34</v>
      </c>
      <c r="L56" s="9"/>
      <c r="M56" s="9"/>
      <c r="N56" s="9"/>
      <c r="O56" s="9"/>
      <c r="P56" s="5">
        <f t="shared" si="1"/>
        <v>0</v>
      </c>
      <c r="Q56" s="5">
        <f t="shared" si="1"/>
        <v>0</v>
      </c>
      <c r="R56" s="5"/>
    </row>
    <row r="57" spans="1:18" ht="12.75">
      <c r="A57" s="6" t="s">
        <v>117</v>
      </c>
      <c r="B57" s="6" t="s">
        <v>20</v>
      </c>
      <c r="C57" s="6" t="s">
        <v>27</v>
      </c>
      <c r="D57" s="6" t="s">
        <v>3</v>
      </c>
      <c r="E57" s="6" t="s">
        <v>15</v>
      </c>
      <c r="F57" s="6" t="s">
        <v>3</v>
      </c>
      <c r="G57" s="6" t="s">
        <v>2</v>
      </c>
      <c r="H57" s="6" t="s">
        <v>29</v>
      </c>
      <c r="I57" s="16" t="s">
        <v>97</v>
      </c>
      <c r="J57" s="9">
        <v>21.85</v>
      </c>
      <c r="K57" s="9">
        <v>21.85</v>
      </c>
      <c r="L57" s="9"/>
      <c r="M57" s="9">
        <v>13.11</v>
      </c>
      <c r="N57" s="9">
        <v>13.11</v>
      </c>
      <c r="O57" s="9"/>
      <c r="P57" s="5">
        <f t="shared" si="1"/>
        <v>60</v>
      </c>
      <c r="Q57" s="5">
        <f t="shared" si="1"/>
        <v>60</v>
      </c>
      <c r="R57" s="5"/>
    </row>
    <row r="58" spans="1:18" ht="25.5">
      <c r="A58" s="6" t="s">
        <v>52</v>
      </c>
      <c r="B58" s="6" t="s">
        <v>20</v>
      </c>
      <c r="C58" s="6" t="s">
        <v>42</v>
      </c>
      <c r="D58" s="6" t="s">
        <v>0</v>
      </c>
      <c r="E58" s="6" t="s">
        <v>1</v>
      </c>
      <c r="F58" s="6" t="s">
        <v>0</v>
      </c>
      <c r="G58" s="6" t="s">
        <v>2</v>
      </c>
      <c r="H58" s="6" t="s">
        <v>1</v>
      </c>
      <c r="I58" s="7" t="s">
        <v>53</v>
      </c>
      <c r="J58" s="8">
        <f>J59</f>
        <v>710</v>
      </c>
      <c r="K58" s="8">
        <f>K61+K62</f>
        <v>300</v>
      </c>
      <c r="L58" s="8">
        <f>L62</f>
        <v>410</v>
      </c>
      <c r="M58" s="8">
        <f>M59</f>
        <v>0</v>
      </c>
      <c r="N58" s="8">
        <f>N59</f>
        <v>0</v>
      </c>
      <c r="O58" s="8">
        <f>O59</f>
        <v>0</v>
      </c>
      <c r="P58" s="5">
        <f t="shared" si="1"/>
        <v>0</v>
      </c>
      <c r="Q58" s="5">
        <f t="shared" si="1"/>
        <v>0</v>
      </c>
      <c r="R58" s="5">
        <f>O58/L58*100</f>
        <v>0</v>
      </c>
    </row>
    <row r="59" spans="1:18" ht="12.75">
      <c r="A59" s="6" t="s">
        <v>52</v>
      </c>
      <c r="B59" s="6" t="s">
        <v>20</v>
      </c>
      <c r="C59" s="6" t="s">
        <v>42</v>
      </c>
      <c r="D59" s="6" t="s">
        <v>11</v>
      </c>
      <c r="E59" s="6" t="s">
        <v>1</v>
      </c>
      <c r="F59" s="6" t="s">
        <v>0</v>
      </c>
      <c r="G59" s="6" t="s">
        <v>2</v>
      </c>
      <c r="H59" s="6" t="s">
        <v>34</v>
      </c>
      <c r="I59" s="7" t="s">
        <v>104</v>
      </c>
      <c r="J59" s="8">
        <f>J60+J63</f>
        <v>710</v>
      </c>
      <c r="K59" s="8">
        <f>K60+K63</f>
        <v>0</v>
      </c>
      <c r="L59" s="8">
        <f>L60+L63</f>
        <v>0</v>
      </c>
      <c r="M59" s="8">
        <f>M60+M63</f>
        <v>0</v>
      </c>
      <c r="N59" s="8"/>
      <c r="O59" s="8">
        <f>O60+O63</f>
        <v>0</v>
      </c>
      <c r="P59" s="5">
        <f t="shared" si="1"/>
        <v>0</v>
      </c>
      <c r="Q59" s="5"/>
      <c r="R59" s="5"/>
    </row>
    <row r="60" spans="1:18" ht="25.5">
      <c r="A60" s="6" t="s">
        <v>1</v>
      </c>
      <c r="B60" s="6" t="s">
        <v>20</v>
      </c>
      <c r="C60" s="6" t="s">
        <v>42</v>
      </c>
      <c r="D60" s="6" t="s">
        <v>11</v>
      </c>
      <c r="E60" s="6" t="s">
        <v>78</v>
      </c>
      <c r="F60" s="6" t="s">
        <v>0</v>
      </c>
      <c r="G60" s="6" t="s">
        <v>2</v>
      </c>
      <c r="H60" s="6" t="s">
        <v>34</v>
      </c>
      <c r="I60" s="7" t="s">
        <v>232</v>
      </c>
      <c r="J60" s="8">
        <f>J61</f>
        <v>710</v>
      </c>
      <c r="K60" s="8"/>
      <c r="L60" s="8"/>
      <c r="M60" s="8"/>
      <c r="N60" s="8">
        <f>N61</f>
        <v>0</v>
      </c>
      <c r="O60" s="8"/>
      <c r="P60" s="5">
        <f t="shared" si="1"/>
        <v>0</v>
      </c>
      <c r="Q60" s="5"/>
      <c r="R60" s="5"/>
    </row>
    <row r="61" spans="1:18" ht="25.5">
      <c r="A61" s="6" t="s">
        <v>52</v>
      </c>
      <c r="B61" s="6" t="s">
        <v>20</v>
      </c>
      <c r="C61" s="6" t="s">
        <v>42</v>
      </c>
      <c r="D61" s="6" t="s">
        <v>11</v>
      </c>
      <c r="E61" s="6" t="s">
        <v>84</v>
      </c>
      <c r="F61" s="6" t="s">
        <v>16</v>
      </c>
      <c r="G61" s="6" t="s">
        <v>2</v>
      </c>
      <c r="H61" s="6" t="s">
        <v>34</v>
      </c>
      <c r="I61" s="16" t="s">
        <v>105</v>
      </c>
      <c r="J61" s="8">
        <f>J62</f>
        <v>710</v>
      </c>
      <c r="K61" s="8"/>
      <c r="L61" s="8"/>
      <c r="M61" s="8"/>
      <c r="N61" s="9"/>
      <c r="O61" s="9"/>
      <c r="P61" s="5">
        <f t="shared" si="1"/>
        <v>0</v>
      </c>
      <c r="Q61" s="5"/>
      <c r="R61" s="5"/>
    </row>
    <row r="62" spans="1:18" ht="25.5">
      <c r="A62" s="6" t="s">
        <v>52</v>
      </c>
      <c r="B62" s="6" t="s">
        <v>20</v>
      </c>
      <c r="C62" s="6" t="s">
        <v>42</v>
      </c>
      <c r="D62" s="6" t="s">
        <v>11</v>
      </c>
      <c r="E62" s="6" t="s">
        <v>84</v>
      </c>
      <c r="F62" s="6" t="s">
        <v>41</v>
      </c>
      <c r="G62" s="6" t="s">
        <v>2</v>
      </c>
      <c r="H62" s="6" t="s">
        <v>34</v>
      </c>
      <c r="I62" s="16" t="s">
        <v>126</v>
      </c>
      <c r="J62" s="8">
        <v>710</v>
      </c>
      <c r="K62" s="8">
        <v>300</v>
      </c>
      <c r="L62" s="8">
        <v>410</v>
      </c>
      <c r="M62" s="8"/>
      <c r="N62" s="9">
        <v>0</v>
      </c>
      <c r="O62" s="9"/>
      <c r="P62" s="5">
        <f t="shared" si="1"/>
        <v>0</v>
      </c>
      <c r="Q62" s="5">
        <f t="shared" si="1"/>
        <v>0</v>
      </c>
      <c r="R62" s="5">
        <f>O62/L62*100</f>
        <v>0</v>
      </c>
    </row>
    <row r="63" spans="1:18" ht="12.75">
      <c r="A63" s="6" t="s">
        <v>52</v>
      </c>
      <c r="B63" s="6" t="s">
        <v>20</v>
      </c>
      <c r="C63" s="6" t="s">
        <v>42</v>
      </c>
      <c r="D63" s="6" t="s">
        <v>11</v>
      </c>
      <c r="E63" s="6" t="s">
        <v>220</v>
      </c>
      <c r="F63" s="6" t="s">
        <v>0</v>
      </c>
      <c r="G63" s="6" t="s">
        <v>2</v>
      </c>
      <c r="H63" s="6" t="s">
        <v>34</v>
      </c>
      <c r="I63" s="16" t="s">
        <v>104</v>
      </c>
      <c r="J63" s="8">
        <f>J64</f>
        <v>0</v>
      </c>
      <c r="K63" s="8"/>
      <c r="L63" s="8"/>
      <c r="M63" s="8"/>
      <c r="N63" s="9">
        <f>N64</f>
        <v>0</v>
      </c>
      <c r="O63" s="9"/>
      <c r="P63" s="5"/>
      <c r="Q63" s="5"/>
      <c r="R63" s="5"/>
    </row>
    <row r="64" spans="1:18" ht="25.5">
      <c r="A64" s="6" t="s">
        <v>52</v>
      </c>
      <c r="B64" s="6" t="s">
        <v>20</v>
      </c>
      <c r="C64" s="6" t="s">
        <v>42</v>
      </c>
      <c r="D64" s="6" t="s">
        <v>11</v>
      </c>
      <c r="E64" s="6" t="s">
        <v>221</v>
      </c>
      <c r="F64" s="6" t="s">
        <v>16</v>
      </c>
      <c r="G64" s="6" t="s">
        <v>2</v>
      </c>
      <c r="H64" s="6" t="s">
        <v>34</v>
      </c>
      <c r="I64" s="16" t="s">
        <v>222</v>
      </c>
      <c r="J64" s="8"/>
      <c r="K64" s="8"/>
      <c r="L64" s="8"/>
      <c r="M64" s="8"/>
      <c r="N64" s="9"/>
      <c r="O64" s="9"/>
      <c r="P64" s="5"/>
      <c r="Q64" s="5"/>
      <c r="R64" s="5"/>
    </row>
    <row r="65" spans="1:18" ht="25.5">
      <c r="A65" s="6" t="s">
        <v>52</v>
      </c>
      <c r="B65" s="6" t="s">
        <v>20</v>
      </c>
      <c r="C65" s="6" t="s">
        <v>45</v>
      </c>
      <c r="D65" s="6" t="s">
        <v>0</v>
      </c>
      <c r="E65" s="6" t="s">
        <v>1</v>
      </c>
      <c r="F65" s="6" t="s">
        <v>0</v>
      </c>
      <c r="G65" s="6" t="s">
        <v>2</v>
      </c>
      <c r="H65" s="6" t="s">
        <v>1</v>
      </c>
      <c r="I65" s="7" t="s">
        <v>46</v>
      </c>
      <c r="J65" s="8">
        <f>J66+J68</f>
        <v>450</v>
      </c>
      <c r="K65" s="8">
        <f>K66+K68</f>
        <v>450</v>
      </c>
      <c r="L65" s="8">
        <f>L66+L68</f>
        <v>0</v>
      </c>
      <c r="M65" s="8">
        <f>M69+M72</f>
        <v>16.04</v>
      </c>
      <c r="N65" s="8">
        <f>N69+N72</f>
        <v>3.58</v>
      </c>
      <c r="O65" s="8">
        <f>O69+O72</f>
        <v>12.46</v>
      </c>
      <c r="P65" s="5">
        <f t="shared" si="1"/>
        <v>3.5644444444444443</v>
      </c>
      <c r="Q65" s="5">
        <f t="shared" si="1"/>
        <v>0.7955555555555556</v>
      </c>
      <c r="R65" s="5"/>
    </row>
    <row r="66" spans="1:18" ht="25.5">
      <c r="A66" s="6" t="s">
        <v>52</v>
      </c>
      <c r="B66" s="6" t="s">
        <v>20</v>
      </c>
      <c r="C66" s="6" t="s">
        <v>45</v>
      </c>
      <c r="D66" s="6" t="s">
        <v>11</v>
      </c>
      <c r="E66" s="6" t="s">
        <v>1</v>
      </c>
      <c r="F66" s="6" t="s">
        <v>0</v>
      </c>
      <c r="G66" s="6" t="s">
        <v>2</v>
      </c>
      <c r="H66" s="6" t="s">
        <v>1</v>
      </c>
      <c r="I66" s="7" t="s">
        <v>47</v>
      </c>
      <c r="J66" s="8">
        <f>J67</f>
        <v>0</v>
      </c>
      <c r="K66" s="8"/>
      <c r="L66" s="8"/>
      <c r="M66" s="8"/>
      <c r="N66" s="8">
        <f>N67</f>
        <v>0</v>
      </c>
      <c r="O66" s="8"/>
      <c r="P66" s="5"/>
      <c r="Q66" s="5"/>
      <c r="R66" s="5"/>
    </row>
    <row r="67" spans="1:18" ht="63.75">
      <c r="A67" s="6" t="s">
        <v>52</v>
      </c>
      <c r="B67" s="6" t="s">
        <v>20</v>
      </c>
      <c r="C67" s="6" t="s">
        <v>45</v>
      </c>
      <c r="D67" s="6" t="s">
        <v>11</v>
      </c>
      <c r="E67" s="6" t="s">
        <v>81</v>
      </c>
      <c r="F67" s="6" t="s">
        <v>16</v>
      </c>
      <c r="G67" s="6" t="s">
        <v>2</v>
      </c>
      <c r="H67" s="6" t="s">
        <v>48</v>
      </c>
      <c r="I67" s="7" t="s">
        <v>106</v>
      </c>
      <c r="J67" s="8">
        <v>0</v>
      </c>
      <c r="K67" s="8"/>
      <c r="L67" s="8"/>
      <c r="M67" s="8"/>
      <c r="N67" s="8">
        <v>0</v>
      </c>
      <c r="O67" s="8"/>
      <c r="P67" s="5"/>
      <c r="Q67" s="5"/>
      <c r="R67" s="5"/>
    </row>
    <row r="68" spans="1:18" ht="63.75">
      <c r="A68" s="6" t="s">
        <v>52</v>
      </c>
      <c r="B68" s="6" t="s">
        <v>20</v>
      </c>
      <c r="C68" s="6" t="s">
        <v>45</v>
      </c>
      <c r="D68" s="6" t="s">
        <v>21</v>
      </c>
      <c r="E68" s="6" t="s">
        <v>1</v>
      </c>
      <c r="F68" s="6" t="s">
        <v>0</v>
      </c>
      <c r="G68" s="6" t="s">
        <v>2</v>
      </c>
      <c r="H68" s="6" t="s">
        <v>79</v>
      </c>
      <c r="I68" s="10" t="s">
        <v>107</v>
      </c>
      <c r="J68" s="8">
        <f>J69</f>
        <v>450</v>
      </c>
      <c r="K68" s="8">
        <f>K69</f>
        <v>450</v>
      </c>
      <c r="L68" s="8"/>
      <c r="M68" s="8"/>
      <c r="N68" s="8">
        <f>N69</f>
        <v>3.58</v>
      </c>
      <c r="O68" s="8"/>
      <c r="P68" s="5">
        <f aca="true" t="shared" si="19" ref="P68:Q116">M68/J68*100</f>
        <v>0</v>
      </c>
      <c r="Q68" s="5">
        <f t="shared" si="19"/>
        <v>0.7955555555555556</v>
      </c>
      <c r="R68" s="5"/>
    </row>
    <row r="69" spans="1:18" ht="25.5">
      <c r="A69" s="6" t="s">
        <v>52</v>
      </c>
      <c r="B69" s="6" t="s">
        <v>20</v>
      </c>
      <c r="C69" s="6" t="s">
        <v>45</v>
      </c>
      <c r="D69" s="6" t="s">
        <v>21</v>
      </c>
      <c r="E69" s="6" t="s">
        <v>9</v>
      </c>
      <c r="F69" s="6" t="s">
        <v>0</v>
      </c>
      <c r="G69" s="6" t="s">
        <v>2</v>
      </c>
      <c r="H69" s="6" t="s">
        <v>79</v>
      </c>
      <c r="I69" s="10" t="s">
        <v>69</v>
      </c>
      <c r="J69" s="8">
        <f>J71</f>
        <v>450</v>
      </c>
      <c r="K69" s="8">
        <f>K71</f>
        <v>450</v>
      </c>
      <c r="L69" s="8"/>
      <c r="M69" s="8">
        <f>M71</f>
        <v>3.58</v>
      </c>
      <c r="N69" s="8">
        <f>N70</f>
        <v>3.58</v>
      </c>
      <c r="O69" s="8"/>
      <c r="P69" s="5">
        <f t="shared" si="19"/>
        <v>0.7955555555555556</v>
      </c>
      <c r="Q69" s="5">
        <f t="shared" si="19"/>
        <v>0.7955555555555556</v>
      </c>
      <c r="R69" s="5"/>
    </row>
    <row r="70" spans="1:18" ht="38.25">
      <c r="A70" s="6" t="s">
        <v>52</v>
      </c>
      <c r="B70" s="6" t="s">
        <v>20</v>
      </c>
      <c r="C70" s="6" t="s">
        <v>45</v>
      </c>
      <c r="D70" s="6" t="s">
        <v>21</v>
      </c>
      <c r="E70" s="6" t="s">
        <v>72</v>
      </c>
      <c r="F70" s="6" t="s">
        <v>16</v>
      </c>
      <c r="G70" s="6" t="s">
        <v>2</v>
      </c>
      <c r="H70" s="6" t="s">
        <v>79</v>
      </c>
      <c r="I70" s="10" t="s">
        <v>127</v>
      </c>
      <c r="J70" s="8">
        <v>0</v>
      </c>
      <c r="K70" s="8"/>
      <c r="L70" s="8"/>
      <c r="M70" s="8"/>
      <c r="N70" s="8">
        <f>N71</f>
        <v>3.58</v>
      </c>
      <c r="O70" s="8"/>
      <c r="P70" s="5"/>
      <c r="Q70" s="5"/>
      <c r="R70" s="5"/>
    </row>
    <row r="71" spans="1:18" ht="38.25">
      <c r="A71" s="6" t="s">
        <v>52</v>
      </c>
      <c r="B71" s="6" t="s">
        <v>20</v>
      </c>
      <c r="C71" s="6" t="s">
        <v>45</v>
      </c>
      <c r="D71" s="6" t="s">
        <v>21</v>
      </c>
      <c r="E71" s="6" t="s">
        <v>72</v>
      </c>
      <c r="F71" s="6" t="s">
        <v>41</v>
      </c>
      <c r="G71" s="6" t="s">
        <v>2</v>
      </c>
      <c r="H71" s="6" t="s">
        <v>79</v>
      </c>
      <c r="I71" s="10" t="s">
        <v>71</v>
      </c>
      <c r="J71" s="8">
        <v>450</v>
      </c>
      <c r="K71" s="8">
        <v>450</v>
      </c>
      <c r="L71" s="8"/>
      <c r="M71" s="8">
        <v>3.58</v>
      </c>
      <c r="N71" s="8">
        <v>3.58</v>
      </c>
      <c r="O71" s="8"/>
      <c r="P71" s="5">
        <f t="shared" si="19"/>
        <v>0.7955555555555556</v>
      </c>
      <c r="Q71" s="5">
        <f t="shared" si="19"/>
        <v>0.7955555555555556</v>
      </c>
      <c r="R71" s="5"/>
    </row>
    <row r="72" spans="1:18" ht="51">
      <c r="A72" s="6" t="s">
        <v>1</v>
      </c>
      <c r="B72" s="6" t="s">
        <v>20</v>
      </c>
      <c r="C72" s="6" t="s">
        <v>45</v>
      </c>
      <c r="D72" s="6" t="s">
        <v>21</v>
      </c>
      <c r="E72" s="6" t="s">
        <v>80</v>
      </c>
      <c r="F72" s="6" t="s">
        <v>41</v>
      </c>
      <c r="G72" s="6" t="s">
        <v>2</v>
      </c>
      <c r="H72" s="6" t="s">
        <v>79</v>
      </c>
      <c r="I72" s="10" t="s">
        <v>258</v>
      </c>
      <c r="J72" s="8"/>
      <c r="K72" s="8"/>
      <c r="L72" s="8"/>
      <c r="M72" s="8">
        <v>12.46</v>
      </c>
      <c r="N72" s="8"/>
      <c r="O72" s="8">
        <v>12.46</v>
      </c>
      <c r="P72" s="5"/>
      <c r="Q72" s="5"/>
      <c r="R72" s="5"/>
    </row>
    <row r="73" spans="1:18" ht="12.75">
      <c r="A73" s="6" t="s">
        <v>1</v>
      </c>
      <c r="B73" s="6">
        <v>1</v>
      </c>
      <c r="C73" s="6" t="s">
        <v>30</v>
      </c>
      <c r="D73" s="6" t="s">
        <v>0</v>
      </c>
      <c r="E73" s="6" t="s">
        <v>1</v>
      </c>
      <c r="F73" s="6" t="s">
        <v>0</v>
      </c>
      <c r="G73" s="6" t="s">
        <v>2</v>
      </c>
      <c r="H73" s="6" t="s">
        <v>1</v>
      </c>
      <c r="I73" s="7" t="s">
        <v>31</v>
      </c>
      <c r="J73" s="9">
        <f aca="true" t="shared" si="20" ref="J73:O73">J74+J76+J77</f>
        <v>716.82</v>
      </c>
      <c r="K73" s="9">
        <f t="shared" si="20"/>
        <v>716.82</v>
      </c>
      <c r="L73" s="9">
        <f t="shared" si="20"/>
        <v>0</v>
      </c>
      <c r="M73" s="9">
        <f t="shared" si="20"/>
        <v>55.73</v>
      </c>
      <c r="N73" s="9">
        <f t="shared" si="20"/>
        <v>55.74</v>
      </c>
      <c r="O73" s="9">
        <f t="shared" si="20"/>
        <v>0.5</v>
      </c>
      <c r="P73" s="5">
        <f t="shared" si="19"/>
        <v>7.774615663625456</v>
      </c>
      <c r="Q73" s="5">
        <f t="shared" si="19"/>
        <v>7.776010713986775</v>
      </c>
      <c r="R73" s="5"/>
    </row>
    <row r="74" spans="1:18" ht="25.5">
      <c r="A74" s="6" t="s">
        <v>1</v>
      </c>
      <c r="B74" s="6" t="s">
        <v>20</v>
      </c>
      <c r="C74" s="6" t="s">
        <v>30</v>
      </c>
      <c r="D74" s="6" t="s">
        <v>44</v>
      </c>
      <c r="E74" s="6" t="s">
        <v>78</v>
      </c>
      <c r="F74" s="6" t="s">
        <v>3</v>
      </c>
      <c r="G74" s="6" t="s">
        <v>2</v>
      </c>
      <c r="H74" s="6" t="s">
        <v>32</v>
      </c>
      <c r="I74" s="17" t="s">
        <v>108</v>
      </c>
      <c r="J74" s="9">
        <v>65</v>
      </c>
      <c r="K74" s="9">
        <v>65</v>
      </c>
      <c r="L74" s="9"/>
      <c r="M74" s="9">
        <v>14</v>
      </c>
      <c r="N74" s="9">
        <v>14</v>
      </c>
      <c r="O74" s="9"/>
      <c r="P74" s="5">
        <f t="shared" si="19"/>
        <v>21.53846153846154</v>
      </c>
      <c r="Q74" s="5">
        <f t="shared" si="19"/>
        <v>21.53846153846154</v>
      </c>
      <c r="R74" s="5"/>
    </row>
    <row r="75" spans="1:18" ht="38.25">
      <c r="A75" s="6" t="s">
        <v>1</v>
      </c>
      <c r="B75" s="6" t="s">
        <v>20</v>
      </c>
      <c r="C75" s="6" t="s">
        <v>30</v>
      </c>
      <c r="D75" s="6" t="s">
        <v>228</v>
      </c>
      <c r="E75" s="6" t="s">
        <v>1</v>
      </c>
      <c r="F75" s="6" t="s">
        <v>3</v>
      </c>
      <c r="G75" s="6" t="s">
        <v>2</v>
      </c>
      <c r="H75" s="6" t="s">
        <v>32</v>
      </c>
      <c r="I75" s="17" t="s">
        <v>229</v>
      </c>
      <c r="J75" s="9">
        <v>0</v>
      </c>
      <c r="K75" s="9"/>
      <c r="L75" s="9"/>
      <c r="M75" s="9">
        <v>0.5</v>
      </c>
      <c r="N75" s="9">
        <v>0.5</v>
      </c>
      <c r="O75" s="9"/>
      <c r="P75" s="5"/>
      <c r="Q75" s="5"/>
      <c r="R75" s="5"/>
    </row>
    <row r="76" spans="1:18" ht="51">
      <c r="A76" s="6" t="s">
        <v>1</v>
      </c>
      <c r="B76" s="6" t="s">
        <v>20</v>
      </c>
      <c r="C76" s="6" t="s">
        <v>30</v>
      </c>
      <c r="D76" s="6" t="s">
        <v>83</v>
      </c>
      <c r="E76" s="6" t="s">
        <v>1</v>
      </c>
      <c r="F76" s="6" t="s">
        <v>3</v>
      </c>
      <c r="G76" s="6" t="s">
        <v>2</v>
      </c>
      <c r="H76" s="6" t="s">
        <v>32</v>
      </c>
      <c r="I76" s="17" t="s">
        <v>223</v>
      </c>
      <c r="J76" s="9">
        <v>55</v>
      </c>
      <c r="K76" s="9">
        <v>55</v>
      </c>
      <c r="L76" s="9"/>
      <c r="M76" s="9">
        <v>4</v>
      </c>
      <c r="N76" s="9">
        <v>4</v>
      </c>
      <c r="O76" s="9"/>
      <c r="P76" s="5">
        <f t="shared" si="19"/>
        <v>7.2727272727272725</v>
      </c>
      <c r="Q76" s="5">
        <f t="shared" si="19"/>
        <v>7.2727272727272725</v>
      </c>
      <c r="R76" s="5"/>
    </row>
    <row r="77" spans="1:18" ht="25.5">
      <c r="A77" s="6" t="s">
        <v>1</v>
      </c>
      <c r="B77" s="6" t="s">
        <v>20</v>
      </c>
      <c r="C77" s="6" t="s">
        <v>30</v>
      </c>
      <c r="D77" s="6" t="s">
        <v>37</v>
      </c>
      <c r="E77" s="6" t="s">
        <v>1</v>
      </c>
      <c r="F77" s="6" t="s">
        <v>0</v>
      </c>
      <c r="G77" s="6" t="s">
        <v>2</v>
      </c>
      <c r="H77" s="6" t="s">
        <v>32</v>
      </c>
      <c r="I77" s="7" t="s">
        <v>109</v>
      </c>
      <c r="J77" s="9">
        <f aca="true" t="shared" si="21" ref="J77:O77">SUM(J78)</f>
        <v>596.82</v>
      </c>
      <c r="K77" s="9">
        <f t="shared" si="21"/>
        <v>596.82</v>
      </c>
      <c r="L77" s="9">
        <f t="shared" si="21"/>
        <v>0</v>
      </c>
      <c r="M77" s="9">
        <f t="shared" si="21"/>
        <v>37.73</v>
      </c>
      <c r="N77" s="9">
        <f t="shared" si="21"/>
        <v>37.74</v>
      </c>
      <c r="O77" s="9">
        <f t="shared" si="21"/>
        <v>0.5</v>
      </c>
      <c r="P77" s="5">
        <f t="shared" si="19"/>
        <v>6.321839080459769</v>
      </c>
      <c r="Q77" s="5">
        <f t="shared" si="19"/>
        <v>6.323514627525887</v>
      </c>
      <c r="R77" s="5"/>
    </row>
    <row r="78" spans="1:18" ht="25.5">
      <c r="A78" s="6" t="s">
        <v>1</v>
      </c>
      <c r="B78" s="6">
        <v>1</v>
      </c>
      <c r="C78" s="6" t="s">
        <v>30</v>
      </c>
      <c r="D78" s="6" t="s">
        <v>37</v>
      </c>
      <c r="E78" s="6" t="s">
        <v>40</v>
      </c>
      <c r="F78" s="6" t="s">
        <v>16</v>
      </c>
      <c r="G78" s="6" t="s">
        <v>2</v>
      </c>
      <c r="H78" s="6" t="s">
        <v>32</v>
      </c>
      <c r="I78" s="7" t="s">
        <v>51</v>
      </c>
      <c r="J78" s="9">
        <v>596.82</v>
      </c>
      <c r="K78" s="9">
        <v>596.82</v>
      </c>
      <c r="L78" s="9"/>
      <c r="M78" s="9">
        <v>37.73</v>
      </c>
      <c r="N78" s="9">
        <v>37.74</v>
      </c>
      <c r="O78" s="9">
        <v>0.5</v>
      </c>
      <c r="P78" s="5">
        <f t="shared" si="19"/>
        <v>6.321839080459769</v>
      </c>
      <c r="Q78" s="5">
        <f t="shared" si="19"/>
        <v>6.323514627525887</v>
      </c>
      <c r="R78" s="5"/>
    </row>
    <row r="79" spans="1:18" ht="12.75">
      <c r="A79" s="6" t="s">
        <v>1</v>
      </c>
      <c r="B79" s="6" t="s">
        <v>20</v>
      </c>
      <c r="C79" s="6" t="s">
        <v>74</v>
      </c>
      <c r="D79" s="6" t="s">
        <v>0</v>
      </c>
      <c r="E79" s="6" t="s">
        <v>1</v>
      </c>
      <c r="F79" s="6" t="s">
        <v>0</v>
      </c>
      <c r="G79" s="6" t="s">
        <v>2</v>
      </c>
      <c r="H79" s="6" t="s">
        <v>1</v>
      </c>
      <c r="I79" s="7" t="s">
        <v>128</v>
      </c>
      <c r="J79" s="29">
        <f>J82</f>
        <v>0</v>
      </c>
      <c r="K79" s="29"/>
      <c r="L79" s="29"/>
      <c r="M79" s="29">
        <f>M80</f>
        <v>21.34</v>
      </c>
      <c r="N79" s="29">
        <f>N80+N82</f>
        <v>16.21</v>
      </c>
      <c r="O79" s="29">
        <f>O80+O82</f>
        <v>5.13</v>
      </c>
      <c r="P79" s="5"/>
      <c r="Q79" s="5"/>
      <c r="R79" s="5"/>
    </row>
    <row r="80" spans="1:18" ht="12.75">
      <c r="A80" s="6" t="s">
        <v>1</v>
      </c>
      <c r="B80" s="6" t="s">
        <v>20</v>
      </c>
      <c r="C80" s="6" t="s">
        <v>74</v>
      </c>
      <c r="D80" s="6" t="s">
        <v>3</v>
      </c>
      <c r="E80" s="6" t="s">
        <v>1</v>
      </c>
      <c r="F80" s="6" t="s">
        <v>0</v>
      </c>
      <c r="G80" s="6" t="s">
        <v>2</v>
      </c>
      <c r="H80" s="6" t="s">
        <v>75</v>
      </c>
      <c r="I80" s="7" t="s">
        <v>129</v>
      </c>
      <c r="J80" s="29">
        <f>J81</f>
        <v>0</v>
      </c>
      <c r="K80" s="29"/>
      <c r="L80" s="29"/>
      <c r="M80" s="29">
        <v>21.34</v>
      </c>
      <c r="N80" s="29">
        <f>N81</f>
        <v>16.21</v>
      </c>
      <c r="O80" s="29">
        <v>5.13</v>
      </c>
      <c r="P80" s="5"/>
      <c r="Q80" s="5"/>
      <c r="R80" s="5"/>
    </row>
    <row r="81" spans="1:18" ht="25.5">
      <c r="A81" s="6" t="s">
        <v>1</v>
      </c>
      <c r="B81" s="6" t="s">
        <v>20</v>
      </c>
      <c r="C81" s="6" t="s">
        <v>74</v>
      </c>
      <c r="D81" s="6" t="s">
        <v>3</v>
      </c>
      <c r="E81" s="6" t="s">
        <v>40</v>
      </c>
      <c r="F81" s="6" t="s">
        <v>16</v>
      </c>
      <c r="G81" s="6" t="s">
        <v>2</v>
      </c>
      <c r="H81" s="6" t="s">
        <v>75</v>
      </c>
      <c r="I81" s="7" t="s">
        <v>130</v>
      </c>
      <c r="J81" s="29">
        <v>0</v>
      </c>
      <c r="K81" s="29"/>
      <c r="L81" s="29"/>
      <c r="M81" s="29">
        <v>16.21</v>
      </c>
      <c r="N81" s="29">
        <v>16.21</v>
      </c>
      <c r="O81" s="29"/>
      <c r="P81" s="5"/>
      <c r="Q81" s="5"/>
      <c r="R81" s="5"/>
    </row>
    <row r="82" spans="1:18" ht="12.75">
      <c r="A82" s="6" t="s">
        <v>1</v>
      </c>
      <c r="B82" s="6" t="s">
        <v>20</v>
      </c>
      <c r="C82" s="6" t="s">
        <v>74</v>
      </c>
      <c r="D82" s="6" t="s">
        <v>16</v>
      </c>
      <c r="E82" s="6" t="s">
        <v>1</v>
      </c>
      <c r="F82" s="6" t="s">
        <v>0</v>
      </c>
      <c r="G82" s="6" t="s">
        <v>2</v>
      </c>
      <c r="H82" s="6" t="s">
        <v>75</v>
      </c>
      <c r="I82" s="7" t="s">
        <v>77</v>
      </c>
      <c r="J82" s="29"/>
      <c r="K82" s="29"/>
      <c r="L82" s="29"/>
      <c r="M82" s="29"/>
      <c r="N82" s="29">
        <f>N83</f>
        <v>0</v>
      </c>
      <c r="O82" s="29"/>
      <c r="P82" s="5"/>
      <c r="Q82" s="5"/>
      <c r="R82" s="5"/>
    </row>
    <row r="83" spans="1:18" ht="12.75">
      <c r="A83" s="6" t="s">
        <v>1</v>
      </c>
      <c r="B83" s="6" t="s">
        <v>20</v>
      </c>
      <c r="C83" s="6" t="s">
        <v>74</v>
      </c>
      <c r="D83" s="6" t="s">
        <v>16</v>
      </c>
      <c r="E83" s="6" t="s">
        <v>40</v>
      </c>
      <c r="F83" s="6" t="s">
        <v>16</v>
      </c>
      <c r="G83" s="6" t="s">
        <v>2</v>
      </c>
      <c r="H83" s="6" t="s">
        <v>75</v>
      </c>
      <c r="I83" s="7" t="s">
        <v>131</v>
      </c>
      <c r="J83" s="29"/>
      <c r="K83" s="29"/>
      <c r="L83" s="29"/>
      <c r="M83" s="29"/>
      <c r="N83" s="29"/>
      <c r="O83" s="29"/>
      <c r="P83" s="5"/>
      <c r="Q83" s="5"/>
      <c r="R83" s="5"/>
    </row>
    <row r="84" spans="1:18" ht="25.5">
      <c r="A84" s="19" t="s">
        <v>1</v>
      </c>
      <c r="B84" s="19" t="s">
        <v>54</v>
      </c>
      <c r="C84" s="19" t="s">
        <v>0</v>
      </c>
      <c r="D84" s="19" t="s">
        <v>0</v>
      </c>
      <c r="E84" s="19" t="s">
        <v>1</v>
      </c>
      <c r="F84" s="19" t="s">
        <v>0</v>
      </c>
      <c r="G84" s="19" t="s">
        <v>2</v>
      </c>
      <c r="H84" s="19" t="s">
        <v>1</v>
      </c>
      <c r="I84" s="4" t="s">
        <v>55</v>
      </c>
      <c r="J84" s="20">
        <f>J85</f>
        <v>609704.8</v>
      </c>
      <c r="K84" s="20">
        <f>K85</f>
        <v>615251.74</v>
      </c>
      <c r="L84" s="20">
        <f>L85</f>
        <v>72932.84</v>
      </c>
      <c r="M84" s="20">
        <f>M85+M126</f>
        <v>22060.869999999995</v>
      </c>
      <c r="N84" s="20">
        <f>N85+N126</f>
        <v>22091.919999999995</v>
      </c>
      <c r="O84" s="20">
        <f>O85+O126</f>
        <v>5146.3</v>
      </c>
      <c r="P84" s="5">
        <f t="shared" si="19"/>
        <v>3.6182870792554027</v>
      </c>
      <c r="Q84" s="5">
        <f t="shared" si="19"/>
        <v>3.5907123155799603</v>
      </c>
      <c r="R84" s="5">
        <f>O84/L84*100</f>
        <v>7.056217747725169</v>
      </c>
    </row>
    <row r="85" spans="1:18" ht="25.5">
      <c r="A85" s="21" t="s">
        <v>260</v>
      </c>
      <c r="B85" s="21" t="s">
        <v>54</v>
      </c>
      <c r="C85" s="21" t="s">
        <v>11</v>
      </c>
      <c r="D85" s="21" t="s">
        <v>0</v>
      </c>
      <c r="E85" s="21" t="s">
        <v>1</v>
      </c>
      <c r="F85" s="21" t="s">
        <v>0</v>
      </c>
      <c r="G85" s="21" t="s">
        <v>2</v>
      </c>
      <c r="H85" s="21" t="s">
        <v>1</v>
      </c>
      <c r="I85" s="7" t="s">
        <v>56</v>
      </c>
      <c r="J85" s="22">
        <f aca="true" t="shared" si="22" ref="J85:O85">J86+J93+J97+J112</f>
        <v>609704.8</v>
      </c>
      <c r="K85" s="22">
        <f t="shared" si="22"/>
        <v>615251.74</v>
      </c>
      <c r="L85" s="22">
        <f t="shared" si="22"/>
        <v>72932.84</v>
      </c>
      <c r="M85" s="22">
        <f t="shared" si="22"/>
        <v>23640.729999999996</v>
      </c>
      <c r="N85" s="22">
        <f t="shared" si="22"/>
        <v>23671.779999999995</v>
      </c>
      <c r="O85" s="22">
        <f t="shared" si="22"/>
        <v>5146.3</v>
      </c>
      <c r="P85" s="5">
        <f t="shared" si="19"/>
        <v>3.8774059184051026</v>
      </c>
      <c r="Q85" s="5">
        <f t="shared" si="19"/>
        <v>3.8474950107414565</v>
      </c>
      <c r="R85" s="5">
        <f>O85/L85*100</f>
        <v>7.056217747725169</v>
      </c>
    </row>
    <row r="86" spans="1:18" ht="39" customHeight="1">
      <c r="A86" s="19" t="s">
        <v>260</v>
      </c>
      <c r="B86" s="19" t="s">
        <v>54</v>
      </c>
      <c r="C86" s="19" t="s">
        <v>11</v>
      </c>
      <c r="D86" s="19" t="s">
        <v>3</v>
      </c>
      <c r="E86" s="19" t="s">
        <v>1</v>
      </c>
      <c r="F86" s="19" t="s">
        <v>0</v>
      </c>
      <c r="G86" s="19" t="s">
        <v>2</v>
      </c>
      <c r="H86" s="19" t="s">
        <v>57</v>
      </c>
      <c r="I86" s="23" t="s">
        <v>58</v>
      </c>
      <c r="J86" s="20">
        <f>SUM(J87+J90)</f>
        <v>199287</v>
      </c>
      <c r="K86" s="20">
        <f>SUM(K87+K90)</f>
        <v>199287</v>
      </c>
      <c r="L86" s="20">
        <f>SUM(L87+L90)</f>
        <v>38012.37</v>
      </c>
      <c r="M86" s="20">
        <f>SUM(M87+M90)</f>
        <v>11135.599999999999</v>
      </c>
      <c r="N86" s="20">
        <f>SUM(N87+N90)</f>
        <v>11135.599999999999</v>
      </c>
      <c r="O86" s="20">
        <f>O89</f>
        <v>5087.8</v>
      </c>
      <c r="P86" s="5">
        <f t="shared" si="19"/>
        <v>5.587720222593545</v>
      </c>
      <c r="Q86" s="5">
        <f t="shared" si="19"/>
        <v>5.587720222593545</v>
      </c>
      <c r="R86" s="5">
        <f>O86/L86*100</f>
        <v>13.384590332041913</v>
      </c>
    </row>
    <row r="87" spans="1:18" ht="12.75">
      <c r="A87" s="21" t="s">
        <v>260</v>
      </c>
      <c r="B87" s="21" t="s">
        <v>54</v>
      </c>
      <c r="C87" s="21" t="s">
        <v>11</v>
      </c>
      <c r="D87" s="21" t="s">
        <v>3</v>
      </c>
      <c r="E87" s="21" t="s">
        <v>39</v>
      </c>
      <c r="F87" s="21" t="s">
        <v>0</v>
      </c>
      <c r="G87" s="21" t="s">
        <v>2</v>
      </c>
      <c r="H87" s="21" t="s">
        <v>57</v>
      </c>
      <c r="I87" s="24" t="s">
        <v>59</v>
      </c>
      <c r="J87" s="22">
        <f>SUM(J88)</f>
        <v>147708.7</v>
      </c>
      <c r="K87" s="22">
        <f>SUM(K88)</f>
        <v>147708.7</v>
      </c>
      <c r="L87" s="22">
        <f>L89</f>
        <v>38012.37</v>
      </c>
      <c r="M87" s="22">
        <f>SUM(M88)</f>
        <v>6837.4</v>
      </c>
      <c r="N87" s="22">
        <f>SUM(N88)</f>
        <v>6837.4</v>
      </c>
      <c r="O87" s="22">
        <f>SUM(O88)</f>
        <v>0</v>
      </c>
      <c r="P87" s="5">
        <f t="shared" si="19"/>
        <v>4.628975815236339</v>
      </c>
      <c r="Q87" s="5">
        <f t="shared" si="19"/>
        <v>4.628975815236339</v>
      </c>
      <c r="R87" s="5">
        <f>O87/L87*100</f>
        <v>0</v>
      </c>
    </row>
    <row r="88" spans="1:18" ht="25.5">
      <c r="A88" s="21" t="s">
        <v>260</v>
      </c>
      <c r="B88" s="21" t="s">
        <v>54</v>
      </c>
      <c r="C88" s="21" t="s">
        <v>11</v>
      </c>
      <c r="D88" s="21" t="s">
        <v>3</v>
      </c>
      <c r="E88" s="21" t="s">
        <v>39</v>
      </c>
      <c r="F88" s="21" t="s">
        <v>16</v>
      </c>
      <c r="G88" s="21" t="s">
        <v>2</v>
      </c>
      <c r="H88" s="21" t="s">
        <v>57</v>
      </c>
      <c r="I88" s="25" t="s">
        <v>118</v>
      </c>
      <c r="J88" s="22">
        <v>147708.7</v>
      </c>
      <c r="K88" s="22">
        <v>147708.7</v>
      </c>
      <c r="L88" s="22"/>
      <c r="M88" s="22">
        <v>6837.4</v>
      </c>
      <c r="N88" s="29">
        <v>6837.4</v>
      </c>
      <c r="O88" s="29"/>
      <c r="P88" s="5">
        <f t="shared" si="19"/>
        <v>4.628975815236339</v>
      </c>
      <c r="Q88" s="5">
        <f t="shared" si="19"/>
        <v>4.628975815236339</v>
      </c>
      <c r="R88" s="5"/>
    </row>
    <row r="89" spans="1:18" ht="25.5">
      <c r="A89" s="2" t="s">
        <v>260</v>
      </c>
      <c r="B89" s="2" t="s">
        <v>54</v>
      </c>
      <c r="C89" s="2" t="s">
        <v>11</v>
      </c>
      <c r="D89" s="2" t="s">
        <v>3</v>
      </c>
      <c r="E89" s="2" t="s">
        <v>39</v>
      </c>
      <c r="F89" s="2" t="s">
        <v>41</v>
      </c>
      <c r="G89" s="2" t="s">
        <v>2</v>
      </c>
      <c r="H89" s="2" t="s">
        <v>57</v>
      </c>
      <c r="I89" s="25" t="s">
        <v>132</v>
      </c>
      <c r="J89" s="26">
        <v>0</v>
      </c>
      <c r="K89" s="26"/>
      <c r="L89" s="26">
        <v>38012.37</v>
      </c>
      <c r="M89" s="26"/>
      <c r="N89" s="9">
        <v>0</v>
      </c>
      <c r="O89" s="9">
        <v>5087.8</v>
      </c>
      <c r="P89" s="5"/>
      <c r="Q89" s="5"/>
      <c r="R89" s="5">
        <f>O89/L89*100</f>
        <v>13.384590332041913</v>
      </c>
    </row>
    <row r="90" spans="1:18" ht="25.5">
      <c r="A90" s="2" t="s">
        <v>260</v>
      </c>
      <c r="B90" s="2" t="s">
        <v>54</v>
      </c>
      <c r="C90" s="2" t="s">
        <v>11</v>
      </c>
      <c r="D90" s="2" t="s">
        <v>3</v>
      </c>
      <c r="E90" s="2" t="s">
        <v>60</v>
      </c>
      <c r="F90" s="2" t="s">
        <v>0</v>
      </c>
      <c r="G90" s="2" t="s">
        <v>2</v>
      </c>
      <c r="H90" s="2" t="s">
        <v>57</v>
      </c>
      <c r="I90" s="7" t="s">
        <v>61</v>
      </c>
      <c r="J90" s="27">
        <f aca="true" t="shared" si="23" ref="J90:O90">SUM(J91+J92)</f>
        <v>51578.3</v>
      </c>
      <c r="K90" s="27">
        <f t="shared" si="23"/>
        <v>51578.3</v>
      </c>
      <c r="L90" s="27">
        <f t="shared" si="23"/>
        <v>0</v>
      </c>
      <c r="M90" s="27">
        <f t="shared" si="23"/>
        <v>4298.2</v>
      </c>
      <c r="N90" s="27">
        <f t="shared" si="23"/>
        <v>4298.2</v>
      </c>
      <c r="O90" s="27">
        <f t="shared" si="23"/>
        <v>0</v>
      </c>
      <c r="P90" s="5">
        <f t="shared" si="19"/>
        <v>8.3333494899987</v>
      </c>
      <c r="Q90" s="5">
        <f t="shared" si="19"/>
        <v>8.3333494899987</v>
      </c>
      <c r="R90" s="5"/>
    </row>
    <row r="91" spans="1:18" ht="25.5">
      <c r="A91" s="2" t="s">
        <v>260</v>
      </c>
      <c r="B91" s="2" t="s">
        <v>54</v>
      </c>
      <c r="C91" s="2" t="s">
        <v>11</v>
      </c>
      <c r="D91" s="2" t="s">
        <v>3</v>
      </c>
      <c r="E91" s="2" t="s">
        <v>60</v>
      </c>
      <c r="F91" s="2" t="s">
        <v>16</v>
      </c>
      <c r="G91" s="2" t="s">
        <v>2</v>
      </c>
      <c r="H91" s="2" t="s">
        <v>57</v>
      </c>
      <c r="I91" s="7" t="s">
        <v>119</v>
      </c>
      <c r="J91" s="27">
        <v>51578.3</v>
      </c>
      <c r="K91" s="27">
        <v>51578.3</v>
      </c>
      <c r="L91" s="27"/>
      <c r="M91" s="27">
        <v>4298.2</v>
      </c>
      <c r="N91" s="9">
        <v>4298.2</v>
      </c>
      <c r="O91" s="9"/>
      <c r="P91" s="5">
        <f t="shared" si="19"/>
        <v>8.3333494899987</v>
      </c>
      <c r="Q91" s="5">
        <f t="shared" si="19"/>
        <v>8.3333494899987</v>
      </c>
      <c r="R91" s="5"/>
    </row>
    <row r="92" spans="1:18" ht="25.5">
      <c r="A92" s="2" t="s">
        <v>260</v>
      </c>
      <c r="B92" s="2" t="s">
        <v>54</v>
      </c>
      <c r="C92" s="2" t="s">
        <v>11</v>
      </c>
      <c r="D92" s="2" t="s">
        <v>3</v>
      </c>
      <c r="E92" s="2" t="s">
        <v>60</v>
      </c>
      <c r="F92" s="2" t="s">
        <v>41</v>
      </c>
      <c r="G92" s="2" t="s">
        <v>2</v>
      </c>
      <c r="H92" s="2" t="s">
        <v>57</v>
      </c>
      <c r="I92" s="7" t="s">
        <v>133</v>
      </c>
      <c r="J92" s="27">
        <v>0</v>
      </c>
      <c r="K92" s="27"/>
      <c r="L92" s="27"/>
      <c r="M92" s="27"/>
      <c r="N92" s="29">
        <v>0</v>
      </c>
      <c r="O92" s="29"/>
      <c r="P92" s="5"/>
      <c r="Q92" s="5"/>
      <c r="R92" s="5"/>
    </row>
    <row r="93" spans="1:18" ht="25.5">
      <c r="A93" s="19" t="s">
        <v>260</v>
      </c>
      <c r="B93" s="19" t="s">
        <v>54</v>
      </c>
      <c r="C93" s="19" t="s">
        <v>11</v>
      </c>
      <c r="D93" s="19" t="s">
        <v>11</v>
      </c>
      <c r="E93" s="19" t="s">
        <v>1</v>
      </c>
      <c r="F93" s="19" t="s">
        <v>0</v>
      </c>
      <c r="G93" s="19" t="s">
        <v>2</v>
      </c>
      <c r="H93" s="19" t="s">
        <v>57</v>
      </c>
      <c r="I93" s="35" t="s">
        <v>134</v>
      </c>
      <c r="J93" s="28">
        <f>J94</f>
        <v>69237.1</v>
      </c>
      <c r="K93" s="28">
        <f>K94</f>
        <v>69237.1</v>
      </c>
      <c r="L93" s="28">
        <f>L94</f>
        <v>200</v>
      </c>
      <c r="M93" s="28">
        <f>M94</f>
        <v>0</v>
      </c>
      <c r="N93" s="28">
        <f>N94</f>
        <v>0</v>
      </c>
      <c r="O93" s="28">
        <f>O96</f>
        <v>0</v>
      </c>
      <c r="P93" s="5">
        <f t="shared" si="19"/>
        <v>0</v>
      </c>
      <c r="Q93" s="5">
        <f t="shared" si="19"/>
        <v>0</v>
      </c>
      <c r="R93" s="5">
        <f>O93/L93*100</f>
        <v>0</v>
      </c>
    </row>
    <row r="94" spans="1:18" ht="12.75">
      <c r="A94" s="21" t="s">
        <v>260</v>
      </c>
      <c r="B94" s="21" t="s">
        <v>54</v>
      </c>
      <c r="C94" s="21" t="s">
        <v>11</v>
      </c>
      <c r="D94" s="21" t="s">
        <v>11</v>
      </c>
      <c r="E94" s="21" t="s">
        <v>62</v>
      </c>
      <c r="F94" s="21" t="s">
        <v>0</v>
      </c>
      <c r="G94" s="21" t="s">
        <v>2</v>
      </c>
      <c r="H94" s="21" t="s">
        <v>57</v>
      </c>
      <c r="I94" s="34" t="s">
        <v>63</v>
      </c>
      <c r="J94" s="27">
        <f aca="true" t="shared" si="24" ref="J94:O94">SUM(J95,J96)</f>
        <v>69237.1</v>
      </c>
      <c r="K94" s="27">
        <f t="shared" si="24"/>
        <v>69237.1</v>
      </c>
      <c r="L94" s="27">
        <f t="shared" si="24"/>
        <v>200</v>
      </c>
      <c r="M94" s="27">
        <f t="shared" si="24"/>
        <v>0</v>
      </c>
      <c r="N94" s="27">
        <f t="shared" si="24"/>
        <v>0</v>
      </c>
      <c r="O94" s="27">
        <f t="shared" si="24"/>
        <v>0</v>
      </c>
      <c r="P94" s="5">
        <f t="shared" si="19"/>
        <v>0</v>
      </c>
      <c r="Q94" s="5">
        <f t="shared" si="19"/>
        <v>0</v>
      </c>
      <c r="R94" s="5">
        <f>O94/L94*100</f>
        <v>0</v>
      </c>
    </row>
    <row r="95" spans="1:18" ht="12.75">
      <c r="A95" s="21" t="s">
        <v>260</v>
      </c>
      <c r="B95" s="21" t="s">
        <v>54</v>
      </c>
      <c r="C95" s="21" t="s">
        <v>11</v>
      </c>
      <c r="D95" s="21" t="s">
        <v>11</v>
      </c>
      <c r="E95" s="21" t="s">
        <v>62</v>
      </c>
      <c r="F95" s="21" t="s">
        <v>16</v>
      </c>
      <c r="G95" s="21" t="s">
        <v>2</v>
      </c>
      <c r="H95" s="21" t="s">
        <v>57</v>
      </c>
      <c r="I95" s="34" t="s">
        <v>64</v>
      </c>
      <c r="J95" s="27">
        <v>69237.1</v>
      </c>
      <c r="K95" s="27">
        <v>69237.1</v>
      </c>
      <c r="L95" s="27"/>
      <c r="M95" s="27"/>
      <c r="N95" s="27"/>
      <c r="O95" s="27"/>
      <c r="P95" s="5">
        <f t="shared" si="19"/>
        <v>0</v>
      </c>
      <c r="Q95" s="5">
        <f t="shared" si="19"/>
        <v>0</v>
      </c>
      <c r="R95" s="5"/>
    </row>
    <row r="96" spans="1:18" ht="12.75">
      <c r="A96" s="21" t="s">
        <v>260</v>
      </c>
      <c r="B96" s="21" t="s">
        <v>54</v>
      </c>
      <c r="C96" s="21" t="s">
        <v>11</v>
      </c>
      <c r="D96" s="21" t="s">
        <v>11</v>
      </c>
      <c r="E96" s="21" t="s">
        <v>62</v>
      </c>
      <c r="F96" s="21" t="s">
        <v>41</v>
      </c>
      <c r="G96" s="21" t="s">
        <v>2</v>
      </c>
      <c r="H96" s="21" t="s">
        <v>57</v>
      </c>
      <c r="I96" s="34" t="s">
        <v>135</v>
      </c>
      <c r="J96" s="27">
        <v>0</v>
      </c>
      <c r="K96" s="27"/>
      <c r="L96" s="27">
        <v>200</v>
      </c>
      <c r="M96" s="27"/>
      <c r="N96" s="27">
        <v>0</v>
      </c>
      <c r="O96" s="27"/>
      <c r="P96" s="5"/>
      <c r="Q96" s="5"/>
      <c r="R96" s="5">
        <f>O96/L96*100</f>
        <v>0</v>
      </c>
    </row>
    <row r="97" spans="1:18" ht="25.5">
      <c r="A97" s="21" t="s">
        <v>260</v>
      </c>
      <c r="B97" s="21" t="s">
        <v>54</v>
      </c>
      <c r="C97" s="21" t="s">
        <v>11</v>
      </c>
      <c r="D97" s="21" t="s">
        <v>19</v>
      </c>
      <c r="E97" s="21" t="s">
        <v>1</v>
      </c>
      <c r="F97" s="21" t="s">
        <v>0</v>
      </c>
      <c r="G97" s="21" t="s">
        <v>2</v>
      </c>
      <c r="H97" s="21" t="s">
        <v>57</v>
      </c>
      <c r="I97" s="35" t="s">
        <v>136</v>
      </c>
      <c r="J97" s="28">
        <f>J98+J100+J103+J108+J110+J106</f>
        <v>341161.4</v>
      </c>
      <c r="K97" s="28">
        <f>K98+K100+K103+K108+K110+K106</f>
        <v>341161.4</v>
      </c>
      <c r="L97" s="28">
        <f>L98+L100+L103+L108+L110</f>
        <v>771</v>
      </c>
      <c r="M97" s="28">
        <f>M98+M100+M103+M108+M110+M107</f>
        <v>12505.13</v>
      </c>
      <c r="N97" s="28">
        <f>N98+N100+N103+N108+N110+N107</f>
        <v>12505.13</v>
      </c>
      <c r="O97" s="28">
        <f>O102+O105</f>
        <v>58.5</v>
      </c>
      <c r="P97" s="5">
        <f t="shared" si="19"/>
        <v>3.6654586362935544</v>
      </c>
      <c r="Q97" s="5">
        <f t="shared" si="19"/>
        <v>3.6654586362935544</v>
      </c>
      <c r="R97" s="5">
        <f>O97/L97*100</f>
        <v>7.587548638132295</v>
      </c>
    </row>
    <row r="98" spans="1:18" ht="38.25">
      <c r="A98" s="21" t="s">
        <v>260</v>
      </c>
      <c r="B98" s="21" t="s">
        <v>54</v>
      </c>
      <c r="C98" s="21" t="s">
        <v>11</v>
      </c>
      <c r="D98" s="21" t="s">
        <v>19</v>
      </c>
      <c r="E98" s="21" t="s">
        <v>233</v>
      </c>
      <c r="F98" s="21" t="s">
        <v>0</v>
      </c>
      <c r="G98" s="21" t="s">
        <v>2</v>
      </c>
      <c r="H98" s="21" t="s">
        <v>57</v>
      </c>
      <c r="I98" s="34" t="s">
        <v>234</v>
      </c>
      <c r="J98" s="27">
        <f>J99</f>
        <v>1.2</v>
      </c>
      <c r="K98" s="27">
        <v>1.2</v>
      </c>
      <c r="L98" s="27"/>
      <c r="M98" s="27"/>
      <c r="N98" s="27"/>
      <c r="O98" s="27"/>
      <c r="P98" s="5">
        <f t="shared" si="19"/>
        <v>0</v>
      </c>
      <c r="Q98" s="5">
        <f t="shared" si="19"/>
        <v>0</v>
      </c>
      <c r="R98" s="5"/>
    </row>
    <row r="99" spans="1:18" ht="38.25">
      <c r="A99" s="21" t="s">
        <v>260</v>
      </c>
      <c r="B99" s="21" t="s">
        <v>54</v>
      </c>
      <c r="C99" s="21" t="s">
        <v>11</v>
      </c>
      <c r="D99" s="21" t="s">
        <v>19</v>
      </c>
      <c r="E99" s="21" t="s">
        <v>233</v>
      </c>
      <c r="F99" s="21" t="s">
        <v>16</v>
      </c>
      <c r="G99" s="21" t="s">
        <v>2</v>
      </c>
      <c r="H99" s="21" t="s">
        <v>57</v>
      </c>
      <c r="I99" s="34" t="s">
        <v>234</v>
      </c>
      <c r="J99" s="27">
        <v>1.2</v>
      </c>
      <c r="K99" s="27">
        <v>1.2</v>
      </c>
      <c r="L99" s="27"/>
      <c r="M99" s="27"/>
      <c r="N99" s="27"/>
      <c r="O99" s="27"/>
      <c r="P99" s="5">
        <f t="shared" si="19"/>
        <v>0</v>
      </c>
      <c r="Q99" s="5">
        <f t="shared" si="19"/>
        <v>0</v>
      </c>
      <c r="R99" s="5"/>
    </row>
    <row r="100" spans="1:18" ht="25.5">
      <c r="A100" s="21" t="s">
        <v>260</v>
      </c>
      <c r="B100" s="21" t="s">
        <v>54</v>
      </c>
      <c r="C100" s="21" t="s">
        <v>11</v>
      </c>
      <c r="D100" s="21" t="s">
        <v>19</v>
      </c>
      <c r="E100" s="21" t="s">
        <v>65</v>
      </c>
      <c r="F100" s="21" t="s">
        <v>0</v>
      </c>
      <c r="G100" s="21" t="s">
        <v>2</v>
      </c>
      <c r="H100" s="21" t="s">
        <v>57</v>
      </c>
      <c r="I100" s="34" t="s">
        <v>66</v>
      </c>
      <c r="J100" s="27">
        <f>J101+J102</f>
        <v>652</v>
      </c>
      <c r="K100" s="27">
        <f>K101+K102</f>
        <v>652</v>
      </c>
      <c r="L100" s="27">
        <f>L101+L102</f>
        <v>720.6</v>
      </c>
      <c r="M100" s="27">
        <f>M101+M102</f>
        <v>54.3</v>
      </c>
      <c r="N100" s="27">
        <f>N101</f>
        <v>54.3</v>
      </c>
      <c r="O100" s="27"/>
      <c r="P100" s="5">
        <f t="shared" si="19"/>
        <v>8.328220858895705</v>
      </c>
      <c r="Q100" s="5">
        <f t="shared" si="19"/>
        <v>8.328220858895705</v>
      </c>
      <c r="R100" s="5">
        <f>O100/L100*100</f>
        <v>0</v>
      </c>
    </row>
    <row r="101" spans="1:18" ht="38.25">
      <c r="A101" s="21" t="s">
        <v>260</v>
      </c>
      <c r="B101" s="21" t="s">
        <v>54</v>
      </c>
      <c r="C101" s="21" t="s">
        <v>11</v>
      </c>
      <c r="D101" s="21" t="s">
        <v>19</v>
      </c>
      <c r="E101" s="21" t="s">
        <v>65</v>
      </c>
      <c r="F101" s="21" t="s">
        <v>16</v>
      </c>
      <c r="G101" s="21" t="s">
        <v>2</v>
      </c>
      <c r="H101" s="21" t="s">
        <v>57</v>
      </c>
      <c r="I101" s="34" t="s">
        <v>137</v>
      </c>
      <c r="J101" s="27">
        <v>652</v>
      </c>
      <c r="K101" s="27">
        <v>652</v>
      </c>
      <c r="L101" s="27"/>
      <c r="M101" s="27">
        <v>54.3</v>
      </c>
      <c r="N101" s="29">
        <v>54.3</v>
      </c>
      <c r="O101" s="29"/>
      <c r="P101" s="5">
        <f t="shared" si="19"/>
        <v>8.328220858895705</v>
      </c>
      <c r="Q101" s="5">
        <f t="shared" si="19"/>
        <v>8.328220858895705</v>
      </c>
      <c r="R101" s="5"/>
    </row>
    <row r="102" spans="1:18" ht="38.25">
      <c r="A102" s="21" t="s">
        <v>260</v>
      </c>
      <c r="B102" s="21" t="s">
        <v>54</v>
      </c>
      <c r="C102" s="21" t="s">
        <v>11</v>
      </c>
      <c r="D102" s="21" t="s">
        <v>19</v>
      </c>
      <c r="E102" s="21" t="s">
        <v>65</v>
      </c>
      <c r="F102" s="21" t="s">
        <v>41</v>
      </c>
      <c r="G102" s="21" t="s">
        <v>2</v>
      </c>
      <c r="H102" s="21" t="s">
        <v>57</v>
      </c>
      <c r="I102" s="34" t="s">
        <v>138</v>
      </c>
      <c r="J102" s="27">
        <v>0</v>
      </c>
      <c r="K102" s="27"/>
      <c r="L102" s="27">
        <v>720.6</v>
      </c>
      <c r="M102" s="27"/>
      <c r="N102" s="29">
        <v>0</v>
      </c>
      <c r="O102" s="29">
        <v>54.3</v>
      </c>
      <c r="P102" s="5"/>
      <c r="Q102" s="5"/>
      <c r="R102" s="5">
        <f>O102/L102*100</f>
        <v>7.535387177352206</v>
      </c>
    </row>
    <row r="103" spans="1:18" ht="25.5">
      <c r="A103" s="2" t="s">
        <v>260</v>
      </c>
      <c r="B103" s="2" t="s">
        <v>54</v>
      </c>
      <c r="C103" s="2" t="s">
        <v>11</v>
      </c>
      <c r="D103" s="2" t="s">
        <v>19</v>
      </c>
      <c r="E103" s="2" t="s">
        <v>67</v>
      </c>
      <c r="F103" s="2" t="s">
        <v>0</v>
      </c>
      <c r="G103" s="2" t="s">
        <v>2</v>
      </c>
      <c r="H103" s="2" t="s">
        <v>57</v>
      </c>
      <c r="I103" s="34" t="s">
        <v>139</v>
      </c>
      <c r="J103" s="26">
        <f>J104+J105</f>
        <v>305170.6</v>
      </c>
      <c r="K103" s="26">
        <f>K104+K105</f>
        <v>305170.6</v>
      </c>
      <c r="L103" s="26">
        <f>L105</f>
        <v>50.4</v>
      </c>
      <c r="M103" s="26">
        <f>M104</f>
        <v>11109.36</v>
      </c>
      <c r="N103" s="26">
        <f>N104+N105</f>
        <v>11109.36</v>
      </c>
      <c r="O103" s="26"/>
      <c r="P103" s="5">
        <f t="shared" si="19"/>
        <v>3.6403768908276226</v>
      </c>
      <c r="Q103" s="5">
        <f t="shared" si="19"/>
        <v>3.6403768908276226</v>
      </c>
      <c r="R103" s="5">
        <f>O103/L103*100</f>
        <v>0</v>
      </c>
    </row>
    <row r="104" spans="1:18" ht="25.5">
      <c r="A104" s="2" t="s">
        <v>260</v>
      </c>
      <c r="B104" s="2" t="s">
        <v>54</v>
      </c>
      <c r="C104" s="2" t="s">
        <v>11</v>
      </c>
      <c r="D104" s="2" t="s">
        <v>19</v>
      </c>
      <c r="E104" s="2" t="s">
        <v>67</v>
      </c>
      <c r="F104" s="2" t="s">
        <v>16</v>
      </c>
      <c r="G104" s="2" t="s">
        <v>2</v>
      </c>
      <c r="H104" s="2" t="s">
        <v>57</v>
      </c>
      <c r="I104" s="34" t="s">
        <v>68</v>
      </c>
      <c r="J104" s="26">
        <v>305170.6</v>
      </c>
      <c r="K104" s="26">
        <v>305170.6</v>
      </c>
      <c r="L104" s="26"/>
      <c r="M104" s="26">
        <v>11109.36</v>
      </c>
      <c r="N104" s="9">
        <v>11109.36</v>
      </c>
      <c r="O104" s="9"/>
      <c r="P104" s="5">
        <f t="shared" si="19"/>
        <v>3.6403768908276226</v>
      </c>
      <c r="Q104" s="5">
        <f t="shared" si="19"/>
        <v>3.6403768908276226</v>
      </c>
      <c r="R104" s="5"/>
    </row>
    <row r="105" spans="1:18" ht="25.5">
      <c r="A105" s="2" t="s">
        <v>260</v>
      </c>
      <c r="B105" s="2" t="s">
        <v>54</v>
      </c>
      <c r="C105" s="2" t="s">
        <v>11</v>
      </c>
      <c r="D105" s="2" t="s">
        <v>19</v>
      </c>
      <c r="E105" s="2" t="s">
        <v>67</v>
      </c>
      <c r="F105" s="2" t="s">
        <v>41</v>
      </c>
      <c r="G105" s="2" t="s">
        <v>2</v>
      </c>
      <c r="H105" s="2" t="s">
        <v>57</v>
      </c>
      <c r="I105" s="34" t="s">
        <v>140</v>
      </c>
      <c r="J105" s="26">
        <v>0</v>
      </c>
      <c r="K105" s="26"/>
      <c r="L105" s="26">
        <v>50.4</v>
      </c>
      <c r="M105" s="26"/>
      <c r="N105" s="9">
        <v>0</v>
      </c>
      <c r="O105" s="9">
        <v>4.2</v>
      </c>
      <c r="P105" s="5"/>
      <c r="Q105" s="5"/>
      <c r="R105" s="5">
        <f>O105/L105*100</f>
        <v>8.333333333333334</v>
      </c>
    </row>
    <row r="106" spans="1:18" ht="51">
      <c r="A106" s="2" t="s">
        <v>260</v>
      </c>
      <c r="B106" s="2" t="s">
        <v>54</v>
      </c>
      <c r="C106" s="2" t="s">
        <v>11</v>
      </c>
      <c r="D106" s="2" t="s">
        <v>19</v>
      </c>
      <c r="E106" s="2" t="s">
        <v>259</v>
      </c>
      <c r="F106" s="2" t="s">
        <v>0</v>
      </c>
      <c r="G106" s="2" t="s">
        <v>2</v>
      </c>
      <c r="H106" s="2" t="s">
        <v>57</v>
      </c>
      <c r="I106" s="65" t="s">
        <v>261</v>
      </c>
      <c r="J106" s="27">
        <f>J107</f>
        <v>1667.8</v>
      </c>
      <c r="K106" s="27">
        <f>K107</f>
        <v>1667.8</v>
      </c>
      <c r="L106" s="27"/>
      <c r="M106" s="27">
        <f>M107</f>
        <v>51.47</v>
      </c>
      <c r="N106" s="27">
        <f>N107</f>
        <v>51.47</v>
      </c>
      <c r="O106" s="29"/>
      <c r="P106" s="5">
        <f t="shared" si="19"/>
        <v>3.086101451013311</v>
      </c>
      <c r="Q106" s="5">
        <f t="shared" si="19"/>
        <v>3.086101451013311</v>
      </c>
      <c r="R106" s="5"/>
    </row>
    <row r="107" spans="1:18" ht="51">
      <c r="A107" s="2" t="s">
        <v>260</v>
      </c>
      <c r="B107" s="2" t="s">
        <v>54</v>
      </c>
      <c r="C107" s="2" t="s">
        <v>11</v>
      </c>
      <c r="D107" s="2" t="s">
        <v>19</v>
      </c>
      <c r="E107" s="2" t="s">
        <v>259</v>
      </c>
      <c r="F107" s="2" t="s">
        <v>16</v>
      </c>
      <c r="G107" s="2" t="s">
        <v>2</v>
      </c>
      <c r="H107" s="2" t="s">
        <v>57</v>
      </c>
      <c r="I107" s="65" t="s">
        <v>261</v>
      </c>
      <c r="J107" s="27">
        <v>1667.8</v>
      </c>
      <c r="K107" s="27">
        <v>1667.8</v>
      </c>
      <c r="L107" s="27"/>
      <c r="M107" s="27">
        <v>51.47</v>
      </c>
      <c r="N107" s="29">
        <v>51.47</v>
      </c>
      <c r="O107" s="29"/>
      <c r="P107" s="5">
        <f t="shared" si="19"/>
        <v>3.086101451013311</v>
      </c>
      <c r="Q107" s="5">
        <f t="shared" si="19"/>
        <v>3.086101451013311</v>
      </c>
      <c r="R107" s="5"/>
    </row>
    <row r="108" spans="1:18" ht="38.25">
      <c r="A108" s="2" t="s">
        <v>260</v>
      </c>
      <c r="B108" s="2" t="s">
        <v>54</v>
      </c>
      <c r="C108" s="2" t="s">
        <v>11</v>
      </c>
      <c r="D108" s="2" t="s">
        <v>19</v>
      </c>
      <c r="E108" s="2" t="s">
        <v>151</v>
      </c>
      <c r="F108" s="2" t="s">
        <v>0</v>
      </c>
      <c r="G108" s="2" t="s">
        <v>2</v>
      </c>
      <c r="H108" s="2" t="s">
        <v>57</v>
      </c>
      <c r="I108" s="34" t="s">
        <v>141</v>
      </c>
      <c r="J108" s="27">
        <f>J109</f>
        <v>21.4</v>
      </c>
      <c r="K108" s="27">
        <f>K109</f>
        <v>21.4</v>
      </c>
      <c r="L108" s="27"/>
      <c r="M108" s="27"/>
      <c r="N108" s="27">
        <f>N109</f>
        <v>0</v>
      </c>
      <c r="O108" s="27"/>
      <c r="P108" s="5">
        <f t="shared" si="19"/>
        <v>0</v>
      </c>
      <c r="Q108" s="5">
        <f t="shared" si="19"/>
        <v>0</v>
      </c>
      <c r="R108" s="5"/>
    </row>
    <row r="109" spans="1:18" ht="38.25">
      <c r="A109" s="21" t="s">
        <v>260</v>
      </c>
      <c r="B109" s="21" t="s">
        <v>54</v>
      </c>
      <c r="C109" s="21" t="s">
        <v>11</v>
      </c>
      <c r="D109" s="21" t="s">
        <v>19</v>
      </c>
      <c r="E109" s="21" t="s">
        <v>151</v>
      </c>
      <c r="F109" s="21" t="s">
        <v>16</v>
      </c>
      <c r="G109" s="21" t="s">
        <v>2</v>
      </c>
      <c r="H109" s="21" t="s">
        <v>57</v>
      </c>
      <c r="I109" s="34" t="s">
        <v>142</v>
      </c>
      <c r="J109" s="27">
        <v>21.4</v>
      </c>
      <c r="K109" s="27">
        <v>21.4</v>
      </c>
      <c r="L109" s="27"/>
      <c r="M109" s="27"/>
      <c r="N109" s="27"/>
      <c r="O109" s="27"/>
      <c r="P109" s="5">
        <f t="shared" si="19"/>
        <v>0</v>
      </c>
      <c r="Q109" s="5">
        <f t="shared" si="19"/>
        <v>0</v>
      </c>
      <c r="R109" s="5"/>
    </row>
    <row r="110" spans="1:18" ht="12.75">
      <c r="A110" s="21" t="s">
        <v>260</v>
      </c>
      <c r="B110" s="21" t="s">
        <v>54</v>
      </c>
      <c r="C110" s="21" t="s">
        <v>11</v>
      </c>
      <c r="D110" s="21" t="s">
        <v>19</v>
      </c>
      <c r="E110" s="21" t="s">
        <v>62</v>
      </c>
      <c r="F110" s="21" t="s">
        <v>0</v>
      </c>
      <c r="G110" s="21" t="s">
        <v>2</v>
      </c>
      <c r="H110" s="21" t="s">
        <v>57</v>
      </c>
      <c r="I110" s="65" t="s">
        <v>263</v>
      </c>
      <c r="J110" s="27">
        <f>SUM(J111)</f>
        <v>33648.4</v>
      </c>
      <c r="K110" s="27">
        <f>SUM(K111)</f>
        <v>33648.4</v>
      </c>
      <c r="L110" s="27"/>
      <c r="M110" s="27">
        <f>M111</f>
        <v>1290</v>
      </c>
      <c r="N110" s="27">
        <f>SUM(N111)</f>
        <v>1290</v>
      </c>
      <c r="O110" s="27"/>
      <c r="P110" s="5">
        <f t="shared" si="19"/>
        <v>3.8337632695759676</v>
      </c>
      <c r="Q110" s="5">
        <f t="shared" si="19"/>
        <v>3.8337632695759676</v>
      </c>
      <c r="R110" s="5"/>
    </row>
    <row r="111" spans="1:18" ht="12.75">
      <c r="A111" s="2" t="s">
        <v>260</v>
      </c>
      <c r="B111" s="2" t="s">
        <v>54</v>
      </c>
      <c r="C111" s="2" t="s">
        <v>11</v>
      </c>
      <c r="D111" s="2" t="s">
        <v>19</v>
      </c>
      <c r="E111" s="2" t="s">
        <v>62</v>
      </c>
      <c r="F111" s="2" t="s">
        <v>16</v>
      </c>
      <c r="G111" s="2" t="s">
        <v>2</v>
      </c>
      <c r="H111" s="2" t="s">
        <v>57</v>
      </c>
      <c r="I111" s="65" t="s">
        <v>262</v>
      </c>
      <c r="J111" s="26">
        <v>33648.4</v>
      </c>
      <c r="K111" s="26">
        <v>33648.4</v>
      </c>
      <c r="L111" s="26"/>
      <c r="M111" s="26">
        <v>1290</v>
      </c>
      <c r="N111" s="26">
        <v>1290</v>
      </c>
      <c r="O111" s="26"/>
      <c r="P111" s="5">
        <f t="shared" si="19"/>
        <v>3.8337632695759676</v>
      </c>
      <c r="Q111" s="5">
        <f t="shared" si="19"/>
        <v>3.8337632695759676</v>
      </c>
      <c r="R111" s="5"/>
    </row>
    <row r="112" spans="1:18" ht="12.75">
      <c r="A112" s="2" t="s">
        <v>260</v>
      </c>
      <c r="B112" s="2" t="s">
        <v>54</v>
      </c>
      <c r="C112" s="2" t="s">
        <v>11</v>
      </c>
      <c r="D112" s="2" t="s">
        <v>73</v>
      </c>
      <c r="E112" s="2" t="s">
        <v>1</v>
      </c>
      <c r="F112" s="2" t="s">
        <v>0</v>
      </c>
      <c r="G112" s="2" t="s">
        <v>2</v>
      </c>
      <c r="H112" s="2" t="s">
        <v>57</v>
      </c>
      <c r="I112" s="35" t="s">
        <v>76</v>
      </c>
      <c r="J112" s="26">
        <f>J115</f>
        <v>19.3</v>
      </c>
      <c r="K112" s="26">
        <f>K113+K115</f>
        <v>5566.24</v>
      </c>
      <c r="L112" s="26">
        <f>L117</f>
        <v>33949.47</v>
      </c>
      <c r="M112" s="26"/>
      <c r="N112" s="55">
        <f>N113+N115</f>
        <v>31.05</v>
      </c>
      <c r="O112" s="55"/>
      <c r="P112" s="5">
        <f t="shared" si="19"/>
        <v>0</v>
      </c>
      <c r="Q112" s="5">
        <f t="shared" si="19"/>
        <v>0.557827186754434</v>
      </c>
      <c r="R112" s="5">
        <f>O112/L112*100</f>
        <v>0</v>
      </c>
    </row>
    <row r="113" spans="1:18" ht="40.5" customHeight="1">
      <c r="A113" s="2" t="s">
        <v>260</v>
      </c>
      <c r="B113" s="2" t="s">
        <v>54</v>
      </c>
      <c r="C113" s="2" t="s">
        <v>11</v>
      </c>
      <c r="D113" s="2" t="s">
        <v>73</v>
      </c>
      <c r="E113" s="2" t="s">
        <v>70</v>
      </c>
      <c r="F113" s="2" t="s">
        <v>0</v>
      </c>
      <c r="G113" s="2" t="s">
        <v>2</v>
      </c>
      <c r="H113" s="2" t="s">
        <v>57</v>
      </c>
      <c r="I113" s="34" t="s">
        <v>143</v>
      </c>
      <c r="J113" s="26"/>
      <c r="K113" s="26">
        <f>K114</f>
        <v>5546.94</v>
      </c>
      <c r="L113" s="26"/>
      <c r="M113" s="26"/>
      <c r="N113" s="26">
        <f>N114</f>
        <v>31.05</v>
      </c>
      <c r="O113" s="26"/>
      <c r="P113" s="5"/>
      <c r="Q113" s="5">
        <f t="shared" si="19"/>
        <v>0.5597680883514154</v>
      </c>
      <c r="R113" s="5"/>
    </row>
    <row r="114" spans="1:18" ht="51">
      <c r="A114" s="2" t="s">
        <v>260</v>
      </c>
      <c r="B114" s="2" t="s">
        <v>54</v>
      </c>
      <c r="C114" s="2" t="s">
        <v>11</v>
      </c>
      <c r="D114" s="2" t="s">
        <v>73</v>
      </c>
      <c r="E114" s="2" t="s">
        <v>70</v>
      </c>
      <c r="F114" s="2" t="s">
        <v>16</v>
      </c>
      <c r="G114" s="2" t="s">
        <v>2</v>
      </c>
      <c r="H114" s="2" t="s">
        <v>57</v>
      </c>
      <c r="I114" s="34" t="s">
        <v>120</v>
      </c>
      <c r="J114" s="26"/>
      <c r="K114" s="26">
        <v>5546.94</v>
      </c>
      <c r="L114" s="26"/>
      <c r="M114" s="26"/>
      <c r="N114" s="26">
        <v>31.05</v>
      </c>
      <c r="O114" s="26"/>
      <c r="P114" s="5"/>
      <c r="Q114" s="5">
        <f t="shared" si="19"/>
        <v>0.5597680883514154</v>
      </c>
      <c r="R114" s="5"/>
    </row>
    <row r="115" spans="1:18" ht="51">
      <c r="A115" s="2" t="s">
        <v>260</v>
      </c>
      <c r="B115" s="2" t="s">
        <v>54</v>
      </c>
      <c r="C115" s="2" t="s">
        <v>11</v>
      </c>
      <c r="D115" s="2" t="s">
        <v>73</v>
      </c>
      <c r="E115" s="2" t="s">
        <v>80</v>
      </c>
      <c r="F115" s="2" t="s">
        <v>0</v>
      </c>
      <c r="G115" s="2" t="s">
        <v>2</v>
      </c>
      <c r="H115" s="2" t="s">
        <v>57</v>
      </c>
      <c r="I115" s="34" t="s">
        <v>121</v>
      </c>
      <c r="J115" s="26">
        <v>19.3</v>
      </c>
      <c r="K115" s="26">
        <f>K116</f>
        <v>19.3</v>
      </c>
      <c r="L115" s="26"/>
      <c r="M115" s="26"/>
      <c r="N115" s="26">
        <f>N116</f>
        <v>0</v>
      </c>
      <c r="O115" s="26"/>
      <c r="P115" s="5">
        <f t="shared" si="19"/>
        <v>0</v>
      </c>
      <c r="Q115" s="5">
        <f t="shared" si="19"/>
        <v>0</v>
      </c>
      <c r="R115" s="5"/>
    </row>
    <row r="116" spans="1:18" ht="38.25">
      <c r="A116" s="2" t="s">
        <v>260</v>
      </c>
      <c r="B116" s="2" t="s">
        <v>54</v>
      </c>
      <c r="C116" s="2" t="s">
        <v>11</v>
      </c>
      <c r="D116" s="2" t="s">
        <v>73</v>
      </c>
      <c r="E116" s="2" t="s">
        <v>80</v>
      </c>
      <c r="F116" s="2" t="s">
        <v>16</v>
      </c>
      <c r="G116" s="2" t="s">
        <v>2</v>
      </c>
      <c r="H116" s="2" t="s">
        <v>57</v>
      </c>
      <c r="I116" s="34" t="s">
        <v>86</v>
      </c>
      <c r="J116" s="26">
        <v>19.3</v>
      </c>
      <c r="K116" s="26">
        <v>19.3</v>
      </c>
      <c r="L116" s="26"/>
      <c r="M116" s="26"/>
      <c r="N116" s="26"/>
      <c r="O116" s="26"/>
      <c r="P116" s="5">
        <f t="shared" si="19"/>
        <v>0</v>
      </c>
      <c r="Q116" s="5">
        <f t="shared" si="19"/>
        <v>0</v>
      </c>
      <c r="R116" s="5"/>
    </row>
    <row r="117" spans="1:18" ht="12.75">
      <c r="A117" s="2" t="s">
        <v>260</v>
      </c>
      <c r="B117" s="2" t="s">
        <v>54</v>
      </c>
      <c r="C117" s="2" t="s">
        <v>11</v>
      </c>
      <c r="D117" s="2" t="s">
        <v>73</v>
      </c>
      <c r="E117" s="2" t="s">
        <v>62</v>
      </c>
      <c r="F117" s="2" t="s">
        <v>0</v>
      </c>
      <c r="G117" s="2" t="s">
        <v>2</v>
      </c>
      <c r="H117" s="2" t="s">
        <v>57</v>
      </c>
      <c r="I117" s="65" t="s">
        <v>265</v>
      </c>
      <c r="J117" s="26"/>
      <c r="K117" s="26"/>
      <c r="L117" s="26">
        <f>L118</f>
        <v>33949.47</v>
      </c>
      <c r="M117" s="26"/>
      <c r="N117" s="26"/>
      <c r="O117" s="26"/>
      <c r="P117" s="5"/>
      <c r="Q117" s="5"/>
      <c r="R117" s="5">
        <f>O117/L117*100</f>
        <v>0</v>
      </c>
    </row>
    <row r="118" spans="1:18" ht="25.5">
      <c r="A118" s="2" t="s">
        <v>260</v>
      </c>
      <c r="B118" s="2" t="s">
        <v>54</v>
      </c>
      <c r="C118" s="2" t="s">
        <v>11</v>
      </c>
      <c r="D118" s="2" t="s">
        <v>73</v>
      </c>
      <c r="E118" s="2" t="s">
        <v>62</v>
      </c>
      <c r="F118" s="2" t="s">
        <v>41</v>
      </c>
      <c r="G118" s="2" t="s">
        <v>2</v>
      </c>
      <c r="H118" s="2" t="s">
        <v>57</v>
      </c>
      <c r="I118" s="65" t="s">
        <v>264</v>
      </c>
      <c r="J118" s="26"/>
      <c r="K118" s="26"/>
      <c r="L118" s="26">
        <v>33949.47</v>
      </c>
      <c r="M118" s="26"/>
      <c r="N118" s="26"/>
      <c r="O118" s="26"/>
      <c r="P118" s="5"/>
      <c r="Q118" s="5"/>
      <c r="R118" s="5">
        <f>O118/L118*100</f>
        <v>0</v>
      </c>
    </row>
    <row r="119" spans="1:18" ht="76.5">
      <c r="A119" s="2" t="s">
        <v>260</v>
      </c>
      <c r="B119" s="2" t="s">
        <v>54</v>
      </c>
      <c r="C119" s="2" t="s">
        <v>152</v>
      </c>
      <c r="D119" s="2" t="s">
        <v>0</v>
      </c>
      <c r="E119" s="2" t="s">
        <v>1</v>
      </c>
      <c r="F119" s="2" t="s">
        <v>0</v>
      </c>
      <c r="G119" s="2" t="s">
        <v>2</v>
      </c>
      <c r="H119" s="2" t="s">
        <v>1</v>
      </c>
      <c r="I119" s="35" t="s">
        <v>144</v>
      </c>
      <c r="J119" s="26">
        <v>0</v>
      </c>
      <c r="K119" s="26"/>
      <c r="L119" s="26"/>
      <c r="M119" s="26"/>
      <c r="N119" s="26">
        <f>N120+N123</f>
        <v>0</v>
      </c>
      <c r="O119" s="26"/>
      <c r="P119" s="5"/>
      <c r="Q119" s="5"/>
      <c r="R119" s="5"/>
    </row>
    <row r="120" spans="1:18" ht="51">
      <c r="A120" s="2" t="s">
        <v>260</v>
      </c>
      <c r="B120" s="2" t="s">
        <v>54</v>
      </c>
      <c r="C120" s="2" t="s">
        <v>152</v>
      </c>
      <c r="D120" s="2" t="s">
        <v>0</v>
      </c>
      <c r="E120" s="2" t="s">
        <v>1</v>
      </c>
      <c r="F120" s="2" t="s">
        <v>0</v>
      </c>
      <c r="G120" s="2" t="s">
        <v>2</v>
      </c>
      <c r="H120" s="2" t="s">
        <v>57</v>
      </c>
      <c r="I120" s="34" t="s">
        <v>145</v>
      </c>
      <c r="J120" s="26">
        <v>0</v>
      </c>
      <c r="K120" s="26"/>
      <c r="L120" s="26"/>
      <c r="M120" s="26"/>
      <c r="N120" s="26">
        <f>N122</f>
        <v>0</v>
      </c>
      <c r="O120" s="26"/>
      <c r="P120" s="5"/>
      <c r="Q120" s="5"/>
      <c r="R120" s="5"/>
    </row>
    <row r="121" spans="1:18" ht="51">
      <c r="A121" s="2" t="s">
        <v>260</v>
      </c>
      <c r="B121" s="2" t="s">
        <v>54</v>
      </c>
      <c r="C121" s="2" t="s">
        <v>152</v>
      </c>
      <c r="D121" s="2" t="s">
        <v>16</v>
      </c>
      <c r="E121" s="2" t="s">
        <v>1</v>
      </c>
      <c r="F121" s="2" t="s">
        <v>16</v>
      </c>
      <c r="G121" s="2" t="s">
        <v>2</v>
      </c>
      <c r="H121" s="2" t="s">
        <v>57</v>
      </c>
      <c r="I121" s="34" t="s">
        <v>146</v>
      </c>
      <c r="J121" s="26">
        <f>J122</f>
        <v>0</v>
      </c>
      <c r="K121" s="26"/>
      <c r="L121" s="26"/>
      <c r="M121" s="26"/>
      <c r="N121" s="26">
        <f>N122</f>
        <v>0</v>
      </c>
      <c r="O121" s="26"/>
      <c r="P121" s="5"/>
      <c r="Q121" s="5"/>
      <c r="R121" s="5"/>
    </row>
    <row r="122" spans="1:18" ht="38.25">
      <c r="A122" s="2" t="s">
        <v>260</v>
      </c>
      <c r="B122" s="2" t="s">
        <v>54</v>
      </c>
      <c r="C122" s="2" t="s">
        <v>152</v>
      </c>
      <c r="D122" s="2" t="s">
        <v>16</v>
      </c>
      <c r="E122" s="2" t="s">
        <v>9</v>
      </c>
      <c r="F122" s="2" t="s">
        <v>16</v>
      </c>
      <c r="G122" s="2" t="s">
        <v>2</v>
      </c>
      <c r="H122" s="2" t="s">
        <v>57</v>
      </c>
      <c r="I122" s="34" t="s">
        <v>147</v>
      </c>
      <c r="J122" s="26">
        <v>0</v>
      </c>
      <c r="K122" s="26"/>
      <c r="L122" s="26"/>
      <c r="M122" s="26"/>
      <c r="N122" s="26"/>
      <c r="O122" s="26"/>
      <c r="P122" s="5"/>
      <c r="Q122" s="5"/>
      <c r="R122" s="5"/>
    </row>
    <row r="123" spans="1:18" ht="25.5">
      <c r="A123" s="2" t="s">
        <v>1</v>
      </c>
      <c r="B123" s="2" t="s">
        <v>54</v>
      </c>
      <c r="C123" s="2" t="s">
        <v>152</v>
      </c>
      <c r="D123" s="2" t="s">
        <v>0</v>
      </c>
      <c r="E123" s="2" t="s">
        <v>1</v>
      </c>
      <c r="F123" s="2" t="s">
        <v>0</v>
      </c>
      <c r="G123" s="2" t="s">
        <v>2</v>
      </c>
      <c r="H123" s="2" t="s">
        <v>75</v>
      </c>
      <c r="I123" s="34" t="s">
        <v>230</v>
      </c>
      <c r="J123" s="26">
        <v>0</v>
      </c>
      <c r="K123" s="26"/>
      <c r="L123" s="26"/>
      <c r="M123" s="26"/>
      <c r="N123" s="26"/>
      <c r="O123" s="26"/>
      <c r="P123" s="5"/>
      <c r="Q123" s="5"/>
      <c r="R123" s="5"/>
    </row>
    <row r="124" spans="1:18" ht="25.5">
      <c r="A124" s="2" t="s">
        <v>1</v>
      </c>
      <c r="B124" s="2" t="s">
        <v>54</v>
      </c>
      <c r="C124" s="2" t="s">
        <v>152</v>
      </c>
      <c r="D124" s="2" t="s">
        <v>16</v>
      </c>
      <c r="E124" s="2" t="s">
        <v>1</v>
      </c>
      <c r="F124" s="2" t="s">
        <v>16</v>
      </c>
      <c r="G124" s="2" t="s">
        <v>2</v>
      </c>
      <c r="H124" s="2" t="s">
        <v>75</v>
      </c>
      <c r="I124" s="34" t="s">
        <v>231</v>
      </c>
      <c r="J124" s="26">
        <v>0</v>
      </c>
      <c r="K124" s="26"/>
      <c r="L124" s="26"/>
      <c r="M124" s="26"/>
      <c r="N124" s="26"/>
      <c r="O124" s="26"/>
      <c r="P124" s="5"/>
      <c r="Q124" s="5"/>
      <c r="R124" s="5"/>
    </row>
    <row r="125" spans="1:18" ht="38.25">
      <c r="A125" s="2" t="s">
        <v>260</v>
      </c>
      <c r="B125" s="2" t="s">
        <v>54</v>
      </c>
      <c r="C125" s="2" t="s">
        <v>153</v>
      </c>
      <c r="D125" s="2" t="s">
        <v>0</v>
      </c>
      <c r="E125" s="2" t="s">
        <v>1</v>
      </c>
      <c r="F125" s="2" t="s">
        <v>0</v>
      </c>
      <c r="G125" s="2" t="s">
        <v>2</v>
      </c>
      <c r="H125" s="2" t="s">
        <v>1</v>
      </c>
      <c r="I125" s="35" t="s">
        <v>148</v>
      </c>
      <c r="J125" s="26">
        <v>0</v>
      </c>
      <c r="K125" s="26"/>
      <c r="L125" s="26"/>
      <c r="M125" s="26">
        <f>M126</f>
        <v>-1579.86</v>
      </c>
      <c r="N125" s="26">
        <f>N126</f>
        <v>-1579.86</v>
      </c>
      <c r="O125" s="26"/>
      <c r="P125" s="5"/>
      <c r="Q125" s="5"/>
      <c r="R125" s="5"/>
    </row>
    <row r="126" spans="1:18" ht="38.25">
      <c r="A126" s="2" t="s">
        <v>260</v>
      </c>
      <c r="B126" s="2" t="s">
        <v>54</v>
      </c>
      <c r="C126" s="2" t="s">
        <v>153</v>
      </c>
      <c r="D126" s="2" t="s">
        <v>16</v>
      </c>
      <c r="E126" s="2" t="s">
        <v>1</v>
      </c>
      <c r="F126" s="2" t="s">
        <v>16</v>
      </c>
      <c r="G126" s="2" t="s">
        <v>2</v>
      </c>
      <c r="H126" s="2" t="s">
        <v>57</v>
      </c>
      <c r="I126" s="34" t="s">
        <v>149</v>
      </c>
      <c r="J126" s="26">
        <v>0</v>
      </c>
      <c r="K126" s="26"/>
      <c r="L126" s="26"/>
      <c r="M126" s="26">
        <v>-1579.86</v>
      </c>
      <c r="N126" s="26">
        <v>-1579.86</v>
      </c>
      <c r="O126" s="26"/>
      <c r="P126" s="5"/>
      <c r="Q126" s="5"/>
      <c r="R126" s="5"/>
    </row>
    <row r="127" spans="1:18" ht="38.25">
      <c r="A127" s="2" t="s">
        <v>260</v>
      </c>
      <c r="B127" s="2" t="s">
        <v>54</v>
      </c>
      <c r="C127" s="2" t="s">
        <v>153</v>
      </c>
      <c r="D127" s="2" t="s">
        <v>16</v>
      </c>
      <c r="E127" s="2" t="s">
        <v>1</v>
      </c>
      <c r="F127" s="2" t="s">
        <v>41</v>
      </c>
      <c r="G127" s="2" t="s">
        <v>2</v>
      </c>
      <c r="H127" s="2" t="s">
        <v>57</v>
      </c>
      <c r="I127" s="34" t="s">
        <v>150</v>
      </c>
      <c r="J127" s="26"/>
      <c r="K127" s="26"/>
      <c r="L127" s="26"/>
      <c r="M127" s="26"/>
      <c r="N127" s="26">
        <v>0</v>
      </c>
      <c r="O127" s="26"/>
      <c r="P127" s="5"/>
      <c r="Q127" s="5"/>
      <c r="R127" s="5"/>
    </row>
    <row r="128" spans="1:18" ht="12.75">
      <c r="A128" s="91" t="s">
        <v>154</v>
      </c>
      <c r="B128" s="91"/>
      <c r="C128" s="91"/>
      <c r="D128" s="91"/>
      <c r="E128" s="91"/>
      <c r="F128" s="91"/>
      <c r="G128" s="91"/>
      <c r="H128" s="91"/>
      <c r="I128" s="92"/>
      <c r="J128" s="66">
        <f aca="true" t="shared" si="25" ref="J128:O128">J84+J7</f>
        <v>661925.2300000001</v>
      </c>
      <c r="K128" s="66">
        <f t="shared" si="25"/>
        <v>648355.85</v>
      </c>
      <c r="L128" s="66">
        <f t="shared" si="25"/>
        <v>92049.16</v>
      </c>
      <c r="M128" s="66">
        <f t="shared" si="25"/>
        <v>25047.379999999997</v>
      </c>
      <c r="N128" s="66">
        <f t="shared" si="25"/>
        <v>24113.629999999994</v>
      </c>
      <c r="O128" s="66">
        <f t="shared" si="25"/>
        <v>6111.610000000001</v>
      </c>
      <c r="P128" s="5">
        <f>M128/J128*100</f>
        <v>3.7840195334448863</v>
      </c>
      <c r="Q128" s="5">
        <f>N128/K128*100</f>
        <v>3.719196796018729</v>
      </c>
      <c r="R128" s="5">
        <f>O128/L128*100</f>
        <v>6.639506541939112</v>
      </c>
    </row>
    <row r="129" spans="1:18" ht="89.25">
      <c r="A129" s="93" t="s">
        <v>155</v>
      </c>
      <c r="B129" s="68"/>
      <c r="C129" s="68"/>
      <c r="D129" s="93" t="s">
        <v>156</v>
      </c>
      <c r="E129" s="68"/>
      <c r="F129" s="68"/>
      <c r="G129" s="68"/>
      <c r="H129" s="68"/>
      <c r="I129" s="38" t="s">
        <v>206</v>
      </c>
      <c r="J129" s="36" t="s">
        <v>237</v>
      </c>
      <c r="K129" s="36" t="s">
        <v>238</v>
      </c>
      <c r="L129" s="36" t="s">
        <v>239</v>
      </c>
      <c r="M129" s="36" t="s">
        <v>240</v>
      </c>
      <c r="N129" s="37" t="s">
        <v>241</v>
      </c>
      <c r="O129" s="37" t="s">
        <v>246</v>
      </c>
      <c r="P129" s="37" t="s">
        <v>244</v>
      </c>
      <c r="Q129" s="37" t="s">
        <v>243</v>
      </c>
      <c r="R129" s="36" t="s">
        <v>245</v>
      </c>
    </row>
    <row r="130" spans="1:18" ht="15.75">
      <c r="A130" s="94" t="s">
        <v>157</v>
      </c>
      <c r="B130" s="68"/>
      <c r="C130" s="68"/>
      <c r="D130" s="68"/>
      <c r="E130" s="68"/>
      <c r="F130" s="68"/>
      <c r="G130" s="68"/>
      <c r="H130" s="68"/>
      <c r="J130" s="39">
        <f>J180</f>
        <v>645012.8600000001</v>
      </c>
      <c r="K130" s="39">
        <f aca="true" t="shared" si="26" ref="K130:R130">K180</f>
        <v>630491.69</v>
      </c>
      <c r="L130" s="39">
        <f t="shared" si="26"/>
        <v>93000.95000000001</v>
      </c>
      <c r="M130" s="39">
        <f t="shared" si="26"/>
        <v>20443.18</v>
      </c>
      <c r="N130" s="39">
        <f t="shared" si="26"/>
        <v>22017.85</v>
      </c>
      <c r="O130" s="39">
        <f t="shared" si="26"/>
        <v>3602.68</v>
      </c>
      <c r="P130" s="39">
        <f t="shared" si="26"/>
        <v>3.169422079429548</v>
      </c>
      <c r="Q130" s="39">
        <f t="shared" si="26"/>
        <v>3.4921713242564705</v>
      </c>
      <c r="R130" s="39">
        <f t="shared" si="26"/>
        <v>3.873809891189283</v>
      </c>
    </row>
    <row r="131" spans="1:18" ht="15.75">
      <c r="A131" s="67" t="s">
        <v>3</v>
      </c>
      <c r="B131" s="68"/>
      <c r="C131" s="68"/>
      <c r="D131" s="67" t="s">
        <v>158</v>
      </c>
      <c r="E131" s="68"/>
      <c r="F131" s="68"/>
      <c r="G131" s="68"/>
      <c r="H131" s="68"/>
      <c r="I131" s="42" t="s">
        <v>159</v>
      </c>
      <c r="J131" s="43">
        <f>SUM(J132:J139)</f>
        <v>77008.15000000001</v>
      </c>
      <c r="K131" s="43">
        <f>K132+K133+K134+K135+K136+K137+K138+K139</f>
        <v>51232.56</v>
      </c>
      <c r="L131" s="43">
        <f>L132+L133+L134+L135+L136+L137+L138+L139</f>
        <v>25825.99</v>
      </c>
      <c r="M131" s="43">
        <f>SUM(M132:M139)</f>
        <v>2039.63</v>
      </c>
      <c r="N131" s="43">
        <f>N132+N133+N134+N135+N136+N137+N138+N139</f>
        <v>1494.33</v>
      </c>
      <c r="O131" s="43">
        <f>O132+O133+O134+O135+O136+O137+O138+O139</f>
        <v>549.5</v>
      </c>
      <c r="P131" s="60">
        <f>M131/J131*100</f>
        <v>2.6485897921194055</v>
      </c>
      <c r="Q131" s="60">
        <f>N131/K131*100</f>
        <v>2.9167584052016924</v>
      </c>
      <c r="R131" s="40">
        <f>O131/L131*100</f>
        <v>2.12770159052954</v>
      </c>
    </row>
    <row r="132" spans="1:18" ht="31.5">
      <c r="A132" s="76" t="s">
        <v>3</v>
      </c>
      <c r="B132" s="68"/>
      <c r="C132" s="68"/>
      <c r="D132" s="76" t="s">
        <v>11</v>
      </c>
      <c r="E132" s="68"/>
      <c r="F132" s="68"/>
      <c r="G132" s="68"/>
      <c r="H132" s="68"/>
      <c r="I132" s="45" t="s">
        <v>160</v>
      </c>
      <c r="J132" s="59">
        <f aca="true" t="shared" si="27" ref="J132:J175">K132+L132</f>
        <v>8019.59</v>
      </c>
      <c r="K132" s="46">
        <v>982.82</v>
      </c>
      <c r="L132" s="46">
        <v>7036.77</v>
      </c>
      <c r="M132" s="59">
        <f aca="true" t="shared" si="28" ref="M132:M179">N132+O132</f>
        <v>172.35999999999999</v>
      </c>
      <c r="N132" s="47">
        <v>20.57</v>
      </c>
      <c r="O132" s="47">
        <v>151.79</v>
      </c>
      <c r="P132" s="60">
        <f aca="true" t="shared" si="29" ref="P132:R180">M132/J132*100</f>
        <v>2.1492370557597082</v>
      </c>
      <c r="Q132" s="60">
        <f t="shared" si="29"/>
        <v>2.092957001282025</v>
      </c>
      <c r="R132" s="40">
        <f t="shared" si="29"/>
        <v>2.1570976456527635</v>
      </c>
    </row>
    <row r="133" spans="1:18" ht="47.25">
      <c r="A133" s="76" t="s">
        <v>3</v>
      </c>
      <c r="B133" s="68"/>
      <c r="C133" s="68"/>
      <c r="D133" s="76" t="s">
        <v>19</v>
      </c>
      <c r="E133" s="68"/>
      <c r="F133" s="68"/>
      <c r="G133" s="68"/>
      <c r="H133" s="68"/>
      <c r="I133" s="45" t="s">
        <v>161</v>
      </c>
      <c r="J133" s="59">
        <f t="shared" si="27"/>
        <v>4091.34</v>
      </c>
      <c r="K133" s="46">
        <v>3083.8</v>
      </c>
      <c r="L133" s="46">
        <v>1007.54</v>
      </c>
      <c r="M133" s="59">
        <f t="shared" si="28"/>
        <v>78.16</v>
      </c>
      <c r="N133" s="47">
        <v>52.5</v>
      </c>
      <c r="O133" s="47">
        <v>25.66</v>
      </c>
      <c r="P133" s="60">
        <f t="shared" si="29"/>
        <v>1.9103765514476918</v>
      </c>
      <c r="Q133" s="60">
        <f t="shared" si="29"/>
        <v>1.7024450353460014</v>
      </c>
      <c r="R133" s="40">
        <f t="shared" si="29"/>
        <v>2.546797149492824</v>
      </c>
    </row>
    <row r="134" spans="1:18" ht="63">
      <c r="A134" s="76" t="s">
        <v>3</v>
      </c>
      <c r="B134" s="68"/>
      <c r="C134" s="68"/>
      <c r="D134" s="76" t="s">
        <v>73</v>
      </c>
      <c r="E134" s="68"/>
      <c r="F134" s="68"/>
      <c r="G134" s="68"/>
      <c r="H134" s="68"/>
      <c r="I134" s="45" t="s">
        <v>162</v>
      </c>
      <c r="J134" s="59">
        <f t="shared" si="27"/>
        <v>41907.22</v>
      </c>
      <c r="K134" s="46">
        <v>24343.84</v>
      </c>
      <c r="L134" s="46">
        <v>17563.38</v>
      </c>
      <c r="M134" s="59">
        <f t="shared" si="28"/>
        <v>800.11</v>
      </c>
      <c r="N134" s="47">
        <v>428.06</v>
      </c>
      <c r="O134" s="47">
        <v>372.05</v>
      </c>
      <c r="P134" s="60">
        <f t="shared" si="29"/>
        <v>1.9092414147251953</v>
      </c>
      <c r="Q134" s="60">
        <f t="shared" si="29"/>
        <v>1.7583914452280331</v>
      </c>
      <c r="R134" s="40">
        <f t="shared" si="29"/>
        <v>2.1183280211439937</v>
      </c>
    </row>
    <row r="135" spans="1:18" ht="15.75">
      <c r="A135" s="76" t="s">
        <v>3</v>
      </c>
      <c r="B135" s="68"/>
      <c r="C135" s="68"/>
      <c r="D135" s="76" t="s">
        <v>16</v>
      </c>
      <c r="E135" s="68"/>
      <c r="F135" s="68"/>
      <c r="G135" s="68"/>
      <c r="H135" s="68"/>
      <c r="I135" s="56" t="s">
        <v>235</v>
      </c>
      <c r="J135" s="59">
        <f t="shared" si="27"/>
        <v>9.9</v>
      </c>
      <c r="K135" s="57">
        <v>9.9</v>
      </c>
      <c r="L135" s="57">
        <v>0</v>
      </c>
      <c r="M135" s="59">
        <f t="shared" si="28"/>
        <v>0</v>
      </c>
      <c r="N135" s="58">
        <v>0</v>
      </c>
      <c r="O135" s="58">
        <v>0</v>
      </c>
      <c r="P135" s="60">
        <f t="shared" si="29"/>
        <v>0</v>
      </c>
      <c r="Q135" s="60">
        <f t="shared" si="29"/>
        <v>0</v>
      </c>
      <c r="R135" s="40">
        <v>0</v>
      </c>
    </row>
    <row r="136" spans="1:18" ht="47.25">
      <c r="A136" s="77" t="s">
        <v>3</v>
      </c>
      <c r="B136" s="78"/>
      <c r="C136" s="79"/>
      <c r="D136" s="77" t="s">
        <v>21</v>
      </c>
      <c r="E136" s="78"/>
      <c r="F136" s="78"/>
      <c r="G136" s="78"/>
      <c r="H136" s="79"/>
      <c r="I136" s="45" t="s">
        <v>163</v>
      </c>
      <c r="J136" s="59">
        <f t="shared" si="27"/>
        <v>6108.4</v>
      </c>
      <c r="K136" s="46">
        <v>6108.4</v>
      </c>
      <c r="L136" s="46">
        <v>0</v>
      </c>
      <c r="M136" s="59">
        <f t="shared" si="28"/>
        <v>338.52</v>
      </c>
      <c r="N136" s="47">
        <v>338.52</v>
      </c>
      <c r="O136" s="47"/>
      <c r="P136" s="60">
        <f t="shared" si="29"/>
        <v>5.541876759871652</v>
      </c>
      <c r="Q136" s="60">
        <f t="shared" si="29"/>
        <v>5.541876759871652</v>
      </c>
      <c r="R136" s="40">
        <v>0</v>
      </c>
    </row>
    <row r="137" spans="1:18" ht="15.75">
      <c r="A137" s="77" t="s">
        <v>3</v>
      </c>
      <c r="B137" s="78"/>
      <c r="C137" s="79"/>
      <c r="D137" s="77" t="s">
        <v>36</v>
      </c>
      <c r="E137" s="78"/>
      <c r="F137" s="78"/>
      <c r="G137" s="78"/>
      <c r="H137" s="79"/>
      <c r="I137" s="45" t="s">
        <v>164</v>
      </c>
      <c r="J137" s="59">
        <f t="shared" si="27"/>
        <v>2</v>
      </c>
      <c r="K137" s="46">
        <v>0</v>
      </c>
      <c r="L137" s="46">
        <v>2</v>
      </c>
      <c r="M137" s="59">
        <f>N137+O137</f>
        <v>0</v>
      </c>
      <c r="N137" s="47">
        <v>0</v>
      </c>
      <c r="O137" s="47">
        <v>0</v>
      </c>
      <c r="P137" s="60">
        <f t="shared" si="29"/>
        <v>0</v>
      </c>
      <c r="Q137" s="60">
        <v>0</v>
      </c>
      <c r="R137" s="40">
        <f t="shared" si="29"/>
        <v>0</v>
      </c>
    </row>
    <row r="138" spans="1:18" ht="15.75">
      <c r="A138" s="76" t="s">
        <v>3</v>
      </c>
      <c r="B138" s="68"/>
      <c r="C138" s="68"/>
      <c r="D138" s="76" t="s">
        <v>25</v>
      </c>
      <c r="E138" s="68"/>
      <c r="F138" s="68"/>
      <c r="G138" s="68"/>
      <c r="H138" s="68"/>
      <c r="I138" s="45" t="s">
        <v>165</v>
      </c>
      <c r="J138" s="59">
        <f t="shared" si="27"/>
        <v>291.26</v>
      </c>
      <c r="K138" s="46">
        <v>220</v>
      </c>
      <c r="L138" s="46">
        <v>71.26</v>
      </c>
      <c r="M138" s="59">
        <f t="shared" si="28"/>
        <v>0</v>
      </c>
      <c r="N138" s="47"/>
      <c r="O138" s="47"/>
      <c r="P138" s="60">
        <f t="shared" si="29"/>
        <v>0</v>
      </c>
      <c r="Q138" s="60">
        <f t="shared" si="29"/>
        <v>0</v>
      </c>
      <c r="R138" s="40">
        <f t="shared" si="29"/>
        <v>0</v>
      </c>
    </row>
    <row r="139" spans="1:18" ht="15.75">
      <c r="A139" s="76" t="s">
        <v>3</v>
      </c>
      <c r="B139" s="68"/>
      <c r="C139" s="68"/>
      <c r="D139" s="76" t="s">
        <v>42</v>
      </c>
      <c r="E139" s="68"/>
      <c r="F139" s="68"/>
      <c r="G139" s="68"/>
      <c r="H139" s="68"/>
      <c r="I139" s="45" t="s">
        <v>166</v>
      </c>
      <c r="J139" s="59">
        <f>K139+L139-50.4</f>
        <v>16578.44</v>
      </c>
      <c r="K139" s="46">
        <v>16483.8</v>
      </c>
      <c r="L139" s="46">
        <v>145.04</v>
      </c>
      <c r="M139" s="59">
        <f>N139+O139-4.2</f>
        <v>650.4799999999999</v>
      </c>
      <c r="N139" s="47">
        <v>654.68</v>
      </c>
      <c r="O139" s="47"/>
      <c r="P139" s="60">
        <f t="shared" si="29"/>
        <v>3.923650234883378</v>
      </c>
      <c r="Q139" s="60">
        <f t="shared" si="29"/>
        <v>3.971657020832575</v>
      </c>
      <c r="R139" s="40">
        <f t="shared" si="29"/>
        <v>0</v>
      </c>
    </row>
    <row r="140" spans="1:18" ht="15.75">
      <c r="A140" s="67" t="s">
        <v>11</v>
      </c>
      <c r="B140" s="68"/>
      <c r="C140" s="68"/>
      <c r="D140" s="67" t="s">
        <v>158</v>
      </c>
      <c r="E140" s="68"/>
      <c r="F140" s="68"/>
      <c r="G140" s="68"/>
      <c r="H140" s="68"/>
      <c r="I140" s="42" t="s">
        <v>167</v>
      </c>
      <c r="J140" s="43">
        <f aca="true" t="shared" si="30" ref="J140:O140">J141</f>
        <v>720.6</v>
      </c>
      <c r="K140" s="48">
        <f t="shared" si="30"/>
        <v>720.6</v>
      </c>
      <c r="L140" s="48">
        <f t="shared" si="30"/>
        <v>720.6</v>
      </c>
      <c r="M140" s="43">
        <f t="shared" si="30"/>
        <v>4.630000000000003</v>
      </c>
      <c r="N140" s="48">
        <f t="shared" si="30"/>
        <v>54.3</v>
      </c>
      <c r="O140" s="48">
        <f t="shared" si="30"/>
        <v>4.63</v>
      </c>
      <c r="P140" s="60">
        <f t="shared" si="29"/>
        <v>0.6425201221204555</v>
      </c>
      <c r="Q140" s="60">
        <f t="shared" si="29"/>
        <v>7.535387177352206</v>
      </c>
      <c r="R140" s="40">
        <f t="shared" si="29"/>
        <v>0.6425201221204552</v>
      </c>
    </row>
    <row r="141" spans="1:18" ht="15.75">
      <c r="A141" s="76" t="s">
        <v>11</v>
      </c>
      <c r="B141" s="68"/>
      <c r="C141" s="68"/>
      <c r="D141" s="76" t="s">
        <v>19</v>
      </c>
      <c r="E141" s="68"/>
      <c r="F141" s="68"/>
      <c r="G141" s="68"/>
      <c r="H141" s="68"/>
      <c r="I141" s="45" t="s">
        <v>168</v>
      </c>
      <c r="J141" s="59">
        <f>K141+L141-K141</f>
        <v>720.6</v>
      </c>
      <c r="K141" s="46">
        <v>720.6</v>
      </c>
      <c r="L141" s="46">
        <v>720.6</v>
      </c>
      <c r="M141" s="59">
        <f>N141+O141-N141</f>
        <v>4.630000000000003</v>
      </c>
      <c r="N141" s="47">
        <v>54.3</v>
      </c>
      <c r="O141" s="47">
        <v>4.63</v>
      </c>
      <c r="P141" s="60">
        <f t="shared" si="29"/>
        <v>0.6425201221204555</v>
      </c>
      <c r="Q141" s="60">
        <f t="shared" si="29"/>
        <v>7.535387177352206</v>
      </c>
      <c r="R141" s="40">
        <f t="shared" si="29"/>
        <v>0.6425201221204552</v>
      </c>
    </row>
    <row r="142" spans="1:18" ht="31.5">
      <c r="A142" s="67" t="s">
        <v>19</v>
      </c>
      <c r="B142" s="68"/>
      <c r="C142" s="68"/>
      <c r="D142" s="67" t="s">
        <v>158</v>
      </c>
      <c r="E142" s="68"/>
      <c r="F142" s="68"/>
      <c r="G142" s="68"/>
      <c r="H142" s="68"/>
      <c r="I142" s="41" t="s">
        <v>169</v>
      </c>
      <c r="J142" s="43">
        <f t="shared" si="27"/>
        <v>2143.01</v>
      </c>
      <c r="K142" s="48">
        <f>K143+K144+K145</f>
        <v>1722.16</v>
      </c>
      <c r="L142" s="48">
        <f>L143+L144+L145</f>
        <v>420.85</v>
      </c>
      <c r="M142" s="43">
        <f t="shared" si="28"/>
        <v>20.23</v>
      </c>
      <c r="N142" s="48">
        <f>N143+N144+N145</f>
        <v>20.23</v>
      </c>
      <c r="O142" s="48">
        <f>O143+O144+O145</f>
        <v>0</v>
      </c>
      <c r="P142" s="60">
        <f t="shared" si="29"/>
        <v>0.9439993280479324</v>
      </c>
      <c r="Q142" s="60">
        <f t="shared" si="29"/>
        <v>1.1746876016165746</v>
      </c>
      <c r="R142" s="40">
        <f t="shared" si="29"/>
        <v>0</v>
      </c>
    </row>
    <row r="143" spans="1:18" ht="47.25">
      <c r="A143" s="76" t="s">
        <v>19</v>
      </c>
      <c r="B143" s="68"/>
      <c r="C143" s="68"/>
      <c r="D143" s="76" t="s">
        <v>43</v>
      </c>
      <c r="E143" s="68"/>
      <c r="F143" s="68"/>
      <c r="G143" s="68"/>
      <c r="H143" s="68"/>
      <c r="I143" s="44" t="s">
        <v>170</v>
      </c>
      <c r="J143" s="59">
        <f t="shared" si="27"/>
        <v>1699.66</v>
      </c>
      <c r="K143" s="46">
        <v>1699.66</v>
      </c>
      <c r="L143" s="46"/>
      <c r="M143" s="59">
        <f t="shared" si="28"/>
        <v>20.23</v>
      </c>
      <c r="N143" s="47">
        <v>20.23</v>
      </c>
      <c r="O143" s="47"/>
      <c r="P143" s="60">
        <f t="shared" si="29"/>
        <v>1.190238047609522</v>
      </c>
      <c r="Q143" s="60">
        <f t="shared" si="29"/>
        <v>1.190238047609522</v>
      </c>
      <c r="R143" s="40">
        <v>0</v>
      </c>
    </row>
    <row r="144" spans="1:18" ht="15.75">
      <c r="A144" s="77" t="s">
        <v>19</v>
      </c>
      <c r="B144" s="78"/>
      <c r="C144" s="79"/>
      <c r="D144" s="77" t="s">
        <v>41</v>
      </c>
      <c r="E144" s="78"/>
      <c r="F144" s="78"/>
      <c r="G144" s="78"/>
      <c r="H144" s="79"/>
      <c r="I144" s="44" t="s">
        <v>171</v>
      </c>
      <c r="J144" s="59">
        <f t="shared" si="27"/>
        <v>407.1</v>
      </c>
      <c r="K144" s="46"/>
      <c r="L144" s="46">
        <v>407.1</v>
      </c>
      <c r="M144" s="59">
        <f t="shared" si="28"/>
        <v>0</v>
      </c>
      <c r="N144" s="47"/>
      <c r="O144" s="47"/>
      <c r="P144" s="60">
        <f t="shared" si="29"/>
        <v>0</v>
      </c>
      <c r="Q144" s="60">
        <v>0</v>
      </c>
      <c r="R144" s="40">
        <f t="shared" si="29"/>
        <v>0</v>
      </c>
    </row>
    <row r="145" spans="1:18" ht="31.5">
      <c r="A145" s="76" t="s">
        <v>19</v>
      </c>
      <c r="B145" s="68"/>
      <c r="C145" s="68"/>
      <c r="D145" s="76" t="s">
        <v>45</v>
      </c>
      <c r="E145" s="68"/>
      <c r="F145" s="68"/>
      <c r="G145" s="68"/>
      <c r="H145" s="68"/>
      <c r="I145" s="44" t="s">
        <v>172</v>
      </c>
      <c r="J145" s="59">
        <f t="shared" si="27"/>
        <v>36.25</v>
      </c>
      <c r="K145" s="46">
        <v>22.5</v>
      </c>
      <c r="L145" s="46">
        <v>13.75</v>
      </c>
      <c r="M145" s="59">
        <f t="shared" si="28"/>
        <v>0</v>
      </c>
      <c r="N145" s="47"/>
      <c r="O145" s="47"/>
      <c r="P145" s="60">
        <f t="shared" si="29"/>
        <v>0</v>
      </c>
      <c r="Q145" s="60">
        <f t="shared" si="29"/>
        <v>0</v>
      </c>
      <c r="R145" s="40">
        <f t="shared" si="29"/>
        <v>0</v>
      </c>
    </row>
    <row r="146" spans="1:18" ht="15.75">
      <c r="A146" s="67" t="s">
        <v>73</v>
      </c>
      <c r="B146" s="68"/>
      <c r="C146" s="68"/>
      <c r="D146" s="67" t="s">
        <v>158</v>
      </c>
      <c r="E146" s="68"/>
      <c r="F146" s="68"/>
      <c r="G146" s="68"/>
      <c r="H146" s="68"/>
      <c r="I146" s="41" t="s">
        <v>173</v>
      </c>
      <c r="J146" s="43">
        <f t="shared" si="27"/>
        <v>12668.509999999998</v>
      </c>
      <c r="K146" s="48">
        <f>K147+K148+K149+K150+K151</f>
        <v>8892.699999999999</v>
      </c>
      <c r="L146" s="48">
        <f>L147+L148+L149+L150+L151</f>
        <v>3775.81</v>
      </c>
      <c r="M146" s="43">
        <f t="shared" si="28"/>
        <v>36.84</v>
      </c>
      <c r="N146" s="48">
        <f>N147+N148+N149+N150+N151</f>
        <v>36.84</v>
      </c>
      <c r="O146" s="48">
        <f>O147+O148+O149+O150+O151</f>
        <v>0</v>
      </c>
      <c r="P146" s="60">
        <f t="shared" si="29"/>
        <v>0.29079978624163383</v>
      </c>
      <c r="Q146" s="60">
        <f t="shared" si="29"/>
        <v>0.41427238071676775</v>
      </c>
      <c r="R146" s="40">
        <v>0</v>
      </c>
    </row>
    <row r="147" spans="1:18" ht="15.75">
      <c r="A147" s="76" t="s">
        <v>73</v>
      </c>
      <c r="B147" s="68"/>
      <c r="C147" s="68"/>
      <c r="D147" s="76" t="s">
        <v>16</v>
      </c>
      <c r="E147" s="68"/>
      <c r="F147" s="68"/>
      <c r="G147" s="68"/>
      <c r="H147" s="68"/>
      <c r="I147" s="44" t="s">
        <v>174</v>
      </c>
      <c r="J147" s="59">
        <f t="shared" si="27"/>
        <v>3529.7</v>
      </c>
      <c r="K147" s="46">
        <v>3529.7</v>
      </c>
      <c r="L147" s="46">
        <v>0</v>
      </c>
      <c r="M147" s="59">
        <f t="shared" si="28"/>
        <v>36.84</v>
      </c>
      <c r="N147" s="47">
        <v>36.84</v>
      </c>
      <c r="O147" s="47">
        <v>0</v>
      </c>
      <c r="P147" s="60">
        <f t="shared" si="29"/>
        <v>1.043714763294331</v>
      </c>
      <c r="Q147" s="60">
        <f t="shared" si="29"/>
        <v>1.043714763294331</v>
      </c>
      <c r="R147" s="40">
        <v>0</v>
      </c>
    </row>
    <row r="148" spans="1:18" ht="15.75">
      <c r="A148" s="77" t="s">
        <v>73</v>
      </c>
      <c r="B148" s="78"/>
      <c r="C148" s="79"/>
      <c r="D148" s="77" t="s">
        <v>21</v>
      </c>
      <c r="E148" s="78"/>
      <c r="F148" s="78"/>
      <c r="G148" s="78"/>
      <c r="H148" s="79"/>
      <c r="I148" s="44" t="s">
        <v>175</v>
      </c>
      <c r="J148" s="59">
        <f t="shared" si="27"/>
        <v>150</v>
      </c>
      <c r="K148" s="46">
        <v>0</v>
      </c>
      <c r="L148" s="46">
        <v>150</v>
      </c>
      <c r="M148" s="59">
        <f t="shared" si="28"/>
        <v>0</v>
      </c>
      <c r="N148" s="47">
        <v>0</v>
      </c>
      <c r="O148" s="47">
        <v>0</v>
      </c>
      <c r="P148" s="60">
        <f t="shared" si="29"/>
        <v>0</v>
      </c>
      <c r="Q148" s="60">
        <v>0</v>
      </c>
      <c r="R148" s="40">
        <f t="shared" si="29"/>
        <v>0</v>
      </c>
    </row>
    <row r="149" spans="1:18" ht="15.75">
      <c r="A149" s="76" t="s">
        <v>73</v>
      </c>
      <c r="B149" s="68"/>
      <c r="C149" s="68"/>
      <c r="D149" s="76" t="s">
        <v>22</v>
      </c>
      <c r="E149" s="68"/>
      <c r="F149" s="68"/>
      <c r="G149" s="68"/>
      <c r="H149" s="68"/>
      <c r="I149" s="44" t="s">
        <v>176</v>
      </c>
      <c r="J149" s="59">
        <f t="shared" si="27"/>
        <v>5045.2</v>
      </c>
      <c r="K149" s="46">
        <v>4745.2</v>
      </c>
      <c r="L149" s="46">
        <v>300</v>
      </c>
      <c r="M149" s="59">
        <f t="shared" si="28"/>
        <v>0</v>
      </c>
      <c r="N149" s="47"/>
      <c r="O149" s="47"/>
      <c r="P149" s="60">
        <f t="shared" si="29"/>
        <v>0</v>
      </c>
      <c r="Q149" s="60">
        <f t="shared" si="29"/>
        <v>0</v>
      </c>
      <c r="R149" s="40">
        <f t="shared" si="29"/>
        <v>0</v>
      </c>
    </row>
    <row r="150" spans="1:18" ht="15.75">
      <c r="A150" s="76" t="s">
        <v>73</v>
      </c>
      <c r="B150" s="68"/>
      <c r="C150" s="68"/>
      <c r="D150" s="76" t="s">
        <v>43</v>
      </c>
      <c r="E150" s="68"/>
      <c r="F150" s="68"/>
      <c r="G150" s="68"/>
      <c r="H150" s="68"/>
      <c r="I150" s="44" t="s">
        <v>177</v>
      </c>
      <c r="J150" s="59">
        <f t="shared" si="27"/>
        <v>3568.61</v>
      </c>
      <c r="K150" s="46">
        <v>242.8</v>
      </c>
      <c r="L150" s="46">
        <v>3325.81</v>
      </c>
      <c r="M150" s="59">
        <f t="shared" si="28"/>
        <v>0</v>
      </c>
      <c r="N150" s="47"/>
      <c r="O150" s="47"/>
      <c r="P150" s="60">
        <f t="shared" si="29"/>
        <v>0</v>
      </c>
      <c r="Q150" s="60">
        <f t="shared" si="29"/>
        <v>0</v>
      </c>
      <c r="R150" s="40">
        <f t="shared" si="29"/>
        <v>0</v>
      </c>
    </row>
    <row r="151" spans="1:18" ht="15.75">
      <c r="A151" s="76" t="s">
        <v>73</v>
      </c>
      <c r="B151" s="68"/>
      <c r="C151" s="68"/>
      <c r="D151" s="76" t="s">
        <v>27</v>
      </c>
      <c r="E151" s="68"/>
      <c r="F151" s="68"/>
      <c r="G151" s="68"/>
      <c r="H151" s="68"/>
      <c r="I151" s="44" t="s">
        <v>178</v>
      </c>
      <c r="J151" s="59">
        <f t="shared" si="27"/>
        <v>375</v>
      </c>
      <c r="K151" s="46">
        <v>375</v>
      </c>
      <c r="L151" s="46"/>
      <c r="M151" s="59">
        <f t="shared" si="28"/>
        <v>0</v>
      </c>
      <c r="N151" s="47"/>
      <c r="O151" s="47"/>
      <c r="P151" s="60">
        <f t="shared" si="29"/>
        <v>0</v>
      </c>
      <c r="Q151" s="60">
        <f t="shared" si="29"/>
        <v>0</v>
      </c>
      <c r="R151" s="40">
        <v>0</v>
      </c>
    </row>
    <row r="152" spans="1:18" ht="15.75">
      <c r="A152" s="67" t="s">
        <v>16</v>
      </c>
      <c r="B152" s="68"/>
      <c r="C152" s="68"/>
      <c r="D152" s="67" t="s">
        <v>158</v>
      </c>
      <c r="E152" s="68"/>
      <c r="F152" s="68"/>
      <c r="G152" s="68"/>
      <c r="H152" s="68"/>
      <c r="I152" s="41" t="s">
        <v>179</v>
      </c>
      <c r="J152" s="43">
        <f>J153+J154+J155+J156</f>
        <v>24873.420000000002</v>
      </c>
      <c r="K152" s="48">
        <f>K153+K154+K155+K156</f>
        <v>5993.7</v>
      </c>
      <c r="L152" s="48">
        <f>L153+L154+L155+L156</f>
        <v>18879.719999999998</v>
      </c>
      <c r="M152" s="43">
        <f t="shared" si="28"/>
        <v>301.62</v>
      </c>
      <c r="N152" s="48">
        <f>N153+N154+N155+N156</f>
        <v>0</v>
      </c>
      <c r="O152" s="48">
        <f>O153+O154+O155+O156</f>
        <v>301.62</v>
      </c>
      <c r="P152" s="60">
        <f t="shared" si="29"/>
        <v>1.2126197362485738</v>
      </c>
      <c r="Q152" s="60">
        <f t="shared" si="29"/>
        <v>0</v>
      </c>
      <c r="R152" s="40">
        <f t="shared" si="29"/>
        <v>1.597587252353319</v>
      </c>
    </row>
    <row r="153" spans="1:18" ht="15.75">
      <c r="A153" s="77" t="s">
        <v>16</v>
      </c>
      <c r="B153" s="80"/>
      <c r="C153" s="81"/>
      <c r="D153" s="77" t="s">
        <v>3</v>
      </c>
      <c r="E153" s="80"/>
      <c r="F153" s="80"/>
      <c r="G153" s="80"/>
      <c r="H153" s="81"/>
      <c r="I153" s="44" t="s">
        <v>180</v>
      </c>
      <c r="J153" s="59">
        <f t="shared" si="27"/>
        <v>85.1</v>
      </c>
      <c r="K153" s="46">
        <v>55.1</v>
      </c>
      <c r="L153" s="46">
        <v>30</v>
      </c>
      <c r="M153" s="59">
        <f t="shared" si="28"/>
        <v>0</v>
      </c>
      <c r="N153" s="47"/>
      <c r="O153" s="47"/>
      <c r="P153" s="60">
        <f t="shared" si="29"/>
        <v>0</v>
      </c>
      <c r="Q153" s="60">
        <f t="shared" si="29"/>
        <v>0</v>
      </c>
      <c r="R153" s="40">
        <f t="shared" si="29"/>
        <v>0</v>
      </c>
    </row>
    <row r="154" spans="1:18" ht="15.75">
      <c r="A154" s="76" t="s">
        <v>16</v>
      </c>
      <c r="B154" s="68"/>
      <c r="C154" s="68"/>
      <c r="D154" s="76" t="s">
        <v>11</v>
      </c>
      <c r="E154" s="68"/>
      <c r="F154" s="68"/>
      <c r="G154" s="68"/>
      <c r="H154" s="68"/>
      <c r="I154" s="44" t="s">
        <v>181</v>
      </c>
      <c r="J154" s="59">
        <f t="shared" si="27"/>
        <v>6730.75</v>
      </c>
      <c r="K154" s="46">
        <v>5058.4</v>
      </c>
      <c r="L154" s="46">
        <v>1672.35</v>
      </c>
      <c r="M154" s="59">
        <f t="shared" si="28"/>
        <v>17.65</v>
      </c>
      <c r="N154" s="47"/>
      <c r="O154" s="47">
        <v>17.65</v>
      </c>
      <c r="P154" s="60">
        <f t="shared" si="29"/>
        <v>0.2622293206552018</v>
      </c>
      <c r="Q154" s="60">
        <f t="shared" si="29"/>
        <v>0</v>
      </c>
      <c r="R154" s="40">
        <f t="shared" si="29"/>
        <v>1.0554010823093252</v>
      </c>
    </row>
    <row r="155" spans="1:18" ht="15.75">
      <c r="A155" s="76" t="s">
        <v>16</v>
      </c>
      <c r="B155" s="68"/>
      <c r="C155" s="68"/>
      <c r="D155" s="76" t="s">
        <v>19</v>
      </c>
      <c r="E155" s="68"/>
      <c r="F155" s="68"/>
      <c r="G155" s="68"/>
      <c r="H155" s="68"/>
      <c r="I155" s="44" t="s">
        <v>182</v>
      </c>
      <c r="J155" s="59">
        <f t="shared" si="27"/>
        <v>17992.37</v>
      </c>
      <c r="K155" s="46">
        <v>850.2</v>
      </c>
      <c r="L155" s="46">
        <v>17142.17</v>
      </c>
      <c r="M155" s="59">
        <f t="shared" si="28"/>
        <v>283.97</v>
      </c>
      <c r="N155" s="47"/>
      <c r="O155" s="47">
        <v>283.97</v>
      </c>
      <c r="P155" s="60">
        <f t="shared" si="29"/>
        <v>1.5782801265202973</v>
      </c>
      <c r="Q155" s="60">
        <f t="shared" si="29"/>
        <v>0</v>
      </c>
      <c r="R155" s="40">
        <f t="shared" si="29"/>
        <v>1.656558067035854</v>
      </c>
    </row>
    <row r="156" spans="1:18" ht="31.5">
      <c r="A156" s="76" t="s">
        <v>16</v>
      </c>
      <c r="B156" s="68"/>
      <c r="C156" s="68"/>
      <c r="D156" s="76" t="s">
        <v>16</v>
      </c>
      <c r="E156" s="68"/>
      <c r="F156" s="68"/>
      <c r="G156" s="68"/>
      <c r="H156" s="68"/>
      <c r="I156" s="44" t="s">
        <v>183</v>
      </c>
      <c r="J156" s="59">
        <f t="shared" si="27"/>
        <v>65.2</v>
      </c>
      <c r="K156" s="46">
        <v>30</v>
      </c>
      <c r="L156" s="46">
        <v>35.2</v>
      </c>
      <c r="M156" s="59">
        <f t="shared" si="28"/>
        <v>0</v>
      </c>
      <c r="N156" s="47"/>
      <c r="O156" s="47"/>
      <c r="P156" s="60">
        <f t="shared" si="29"/>
        <v>0</v>
      </c>
      <c r="Q156" s="60">
        <v>0</v>
      </c>
      <c r="R156" s="40">
        <f t="shared" si="29"/>
        <v>0</v>
      </c>
    </row>
    <row r="157" spans="1:18" ht="15.75">
      <c r="A157" s="67" t="s">
        <v>36</v>
      </c>
      <c r="B157" s="68"/>
      <c r="C157" s="68"/>
      <c r="D157" s="67" t="s">
        <v>158</v>
      </c>
      <c r="E157" s="68"/>
      <c r="F157" s="68"/>
      <c r="G157" s="68"/>
      <c r="H157" s="68"/>
      <c r="I157" s="41" t="s">
        <v>184</v>
      </c>
      <c r="J157" s="43">
        <f t="shared" si="27"/>
        <v>386786.88</v>
      </c>
      <c r="K157" s="48">
        <f>K158+K159+K160+K161</f>
        <v>386786.88</v>
      </c>
      <c r="L157" s="48">
        <f>L158+L159+L160+L161</f>
        <v>0</v>
      </c>
      <c r="M157" s="43">
        <f t="shared" si="28"/>
        <v>12146.08</v>
      </c>
      <c r="N157" s="48">
        <f>N158+N159+N160+N161</f>
        <v>12146.08</v>
      </c>
      <c r="O157" s="48">
        <f>O158+O159+O160+O161</f>
        <v>0</v>
      </c>
      <c r="P157" s="60">
        <f t="shared" si="29"/>
        <v>3.140251292908384</v>
      </c>
      <c r="Q157" s="60">
        <f t="shared" si="29"/>
        <v>3.140251292908384</v>
      </c>
      <c r="R157" s="40">
        <v>0</v>
      </c>
    </row>
    <row r="158" spans="1:18" ht="15.75">
      <c r="A158" s="76" t="s">
        <v>36</v>
      </c>
      <c r="B158" s="68"/>
      <c r="C158" s="68"/>
      <c r="D158" s="76" t="s">
        <v>3</v>
      </c>
      <c r="E158" s="68"/>
      <c r="F158" s="68"/>
      <c r="G158" s="68"/>
      <c r="H158" s="68"/>
      <c r="I158" s="44" t="s">
        <v>185</v>
      </c>
      <c r="J158" s="59">
        <f t="shared" si="27"/>
        <v>79447.9</v>
      </c>
      <c r="K158" s="46">
        <v>79447.9</v>
      </c>
      <c r="L158" s="46"/>
      <c r="M158" s="59">
        <f t="shared" si="28"/>
        <v>2208.14</v>
      </c>
      <c r="N158" s="47">
        <v>2208.14</v>
      </c>
      <c r="O158" s="47"/>
      <c r="P158" s="60">
        <f t="shared" si="29"/>
        <v>2.779356030807611</v>
      </c>
      <c r="Q158" s="60">
        <f t="shared" si="29"/>
        <v>2.779356030807611</v>
      </c>
      <c r="R158" s="40">
        <v>0</v>
      </c>
    </row>
    <row r="159" spans="1:18" ht="15.75">
      <c r="A159" s="76" t="s">
        <v>36</v>
      </c>
      <c r="B159" s="68"/>
      <c r="C159" s="68"/>
      <c r="D159" s="76" t="s">
        <v>11</v>
      </c>
      <c r="E159" s="68"/>
      <c r="F159" s="68"/>
      <c r="G159" s="68"/>
      <c r="H159" s="68"/>
      <c r="I159" s="44" t="s">
        <v>186</v>
      </c>
      <c r="J159" s="59">
        <f t="shared" si="27"/>
        <v>278770.48</v>
      </c>
      <c r="K159" s="46">
        <v>278770.48</v>
      </c>
      <c r="L159" s="46"/>
      <c r="M159" s="59">
        <f t="shared" si="28"/>
        <v>9292.28</v>
      </c>
      <c r="N159" s="47">
        <v>9292.28</v>
      </c>
      <c r="O159" s="47"/>
      <c r="P159" s="60">
        <f t="shared" si="29"/>
        <v>3.3333084622159426</v>
      </c>
      <c r="Q159" s="60">
        <f t="shared" si="29"/>
        <v>3.3333084622159426</v>
      </c>
      <c r="R159" s="40">
        <v>0</v>
      </c>
    </row>
    <row r="160" spans="1:18" ht="15.75">
      <c r="A160" s="76" t="s">
        <v>36</v>
      </c>
      <c r="B160" s="68"/>
      <c r="C160" s="68"/>
      <c r="D160" s="76" t="s">
        <v>36</v>
      </c>
      <c r="E160" s="68"/>
      <c r="F160" s="68"/>
      <c r="G160" s="68"/>
      <c r="H160" s="68"/>
      <c r="I160" s="44" t="s">
        <v>187</v>
      </c>
      <c r="J160" s="59">
        <f t="shared" si="27"/>
        <v>3794.34</v>
      </c>
      <c r="K160" s="46">
        <v>3794.34</v>
      </c>
      <c r="L160" s="46"/>
      <c r="M160" s="59">
        <f t="shared" si="28"/>
        <v>31.32</v>
      </c>
      <c r="N160" s="47">
        <v>31.32</v>
      </c>
      <c r="O160" s="47"/>
      <c r="P160" s="60">
        <f t="shared" si="29"/>
        <v>0.8254399974699157</v>
      </c>
      <c r="Q160" s="60">
        <f t="shared" si="29"/>
        <v>0.8254399974699157</v>
      </c>
      <c r="R160" s="40">
        <v>0</v>
      </c>
    </row>
    <row r="161" spans="1:18" ht="15.75">
      <c r="A161" s="76" t="s">
        <v>36</v>
      </c>
      <c r="B161" s="68"/>
      <c r="C161" s="68"/>
      <c r="D161" s="76" t="s">
        <v>43</v>
      </c>
      <c r="E161" s="68"/>
      <c r="F161" s="68"/>
      <c r="G161" s="68"/>
      <c r="H161" s="68"/>
      <c r="I161" s="44" t="s">
        <v>188</v>
      </c>
      <c r="J161" s="59">
        <f t="shared" si="27"/>
        <v>24774.16</v>
      </c>
      <c r="K161" s="46">
        <v>24774.16</v>
      </c>
      <c r="L161" s="46"/>
      <c r="M161" s="59">
        <f t="shared" si="28"/>
        <v>614.34</v>
      </c>
      <c r="N161" s="47">
        <v>614.34</v>
      </c>
      <c r="O161" s="47"/>
      <c r="P161" s="60">
        <f t="shared" si="29"/>
        <v>2.4797611705099185</v>
      </c>
      <c r="Q161" s="60">
        <f t="shared" si="29"/>
        <v>2.4797611705099185</v>
      </c>
      <c r="R161" s="40">
        <v>0</v>
      </c>
    </row>
    <row r="162" spans="1:18" ht="15.75">
      <c r="A162" s="67" t="s">
        <v>22</v>
      </c>
      <c r="B162" s="68"/>
      <c r="C162" s="68"/>
      <c r="D162" s="67"/>
      <c r="E162" s="68"/>
      <c r="F162" s="68"/>
      <c r="G162" s="68"/>
      <c r="H162" s="68"/>
      <c r="I162" s="41" t="s">
        <v>189</v>
      </c>
      <c r="J162" s="43">
        <f aca="true" t="shared" si="31" ref="J162:O162">J163+J164</f>
        <v>52182.07000000001</v>
      </c>
      <c r="K162" s="48">
        <f t="shared" si="31"/>
        <v>14709.86</v>
      </c>
      <c r="L162" s="48">
        <f t="shared" si="31"/>
        <v>42866.62</v>
      </c>
      <c r="M162" s="43">
        <f t="shared" si="31"/>
        <v>3122.6499999999996</v>
      </c>
      <c r="N162" s="48">
        <f t="shared" si="31"/>
        <v>406.77</v>
      </c>
      <c r="O162" s="48">
        <f t="shared" si="31"/>
        <v>2746.93</v>
      </c>
      <c r="P162" s="60">
        <f t="shared" si="29"/>
        <v>5.984143595683343</v>
      </c>
      <c r="Q162" s="60">
        <f t="shared" si="29"/>
        <v>2.765288044889618</v>
      </c>
      <c r="R162" s="40">
        <f t="shared" si="29"/>
        <v>6.408086291851328</v>
      </c>
    </row>
    <row r="163" spans="1:18" ht="15.75">
      <c r="A163" s="76" t="s">
        <v>22</v>
      </c>
      <c r="B163" s="68"/>
      <c r="C163" s="68"/>
      <c r="D163" s="76" t="s">
        <v>3</v>
      </c>
      <c r="E163" s="68"/>
      <c r="F163" s="68"/>
      <c r="G163" s="68"/>
      <c r="H163" s="68"/>
      <c r="I163" s="44" t="s">
        <v>190</v>
      </c>
      <c r="J163" s="59">
        <f>K163+L163-5394.41</f>
        <v>52167.07000000001</v>
      </c>
      <c r="K163" s="46">
        <v>14694.86</v>
      </c>
      <c r="L163" s="46">
        <v>42866.62</v>
      </c>
      <c r="M163" s="59">
        <f>N163+O163-31.05</f>
        <v>3122.6499999999996</v>
      </c>
      <c r="N163" s="47">
        <v>406.77</v>
      </c>
      <c r="O163" s="47">
        <v>2746.93</v>
      </c>
      <c r="P163" s="60">
        <f t="shared" si="29"/>
        <v>5.985864262646913</v>
      </c>
      <c r="Q163" s="60">
        <f t="shared" si="29"/>
        <v>2.7681107543726173</v>
      </c>
      <c r="R163" s="40">
        <f t="shared" si="29"/>
        <v>6.408086291851328</v>
      </c>
    </row>
    <row r="164" spans="1:18" ht="15.75">
      <c r="A164" s="76" t="s">
        <v>22</v>
      </c>
      <c r="B164" s="68"/>
      <c r="C164" s="68"/>
      <c r="D164" s="76" t="s">
        <v>73</v>
      </c>
      <c r="E164" s="68"/>
      <c r="F164" s="68"/>
      <c r="G164" s="68"/>
      <c r="H164" s="68"/>
      <c r="I164" s="44" t="s">
        <v>191</v>
      </c>
      <c r="J164" s="59">
        <f t="shared" si="27"/>
        <v>15</v>
      </c>
      <c r="K164" s="46">
        <v>15</v>
      </c>
      <c r="L164" s="46"/>
      <c r="M164" s="59">
        <f t="shared" si="28"/>
        <v>0</v>
      </c>
      <c r="N164" s="47"/>
      <c r="O164" s="47"/>
      <c r="P164" s="60">
        <f t="shared" si="29"/>
        <v>0</v>
      </c>
      <c r="Q164" s="60">
        <f t="shared" si="29"/>
        <v>0</v>
      </c>
      <c r="R164" s="40">
        <v>0</v>
      </c>
    </row>
    <row r="165" spans="1:18" ht="15.75">
      <c r="A165" s="67" t="s">
        <v>43</v>
      </c>
      <c r="B165" s="68"/>
      <c r="C165" s="68"/>
      <c r="D165" s="67" t="s">
        <v>158</v>
      </c>
      <c r="E165" s="68"/>
      <c r="F165" s="68"/>
      <c r="G165" s="68"/>
      <c r="H165" s="68"/>
      <c r="I165" s="41" t="s">
        <v>192</v>
      </c>
      <c r="J165" s="43">
        <f>J166</f>
        <v>224</v>
      </c>
      <c r="K165" s="48">
        <f>K166</f>
        <v>200</v>
      </c>
      <c r="L165" s="48">
        <f>L166</f>
        <v>224</v>
      </c>
      <c r="M165" s="43">
        <f t="shared" si="28"/>
        <v>0</v>
      </c>
      <c r="N165" s="48">
        <f>N166</f>
        <v>0</v>
      </c>
      <c r="O165" s="48">
        <f>O166</f>
        <v>0</v>
      </c>
      <c r="P165" s="60">
        <f t="shared" si="29"/>
        <v>0</v>
      </c>
      <c r="Q165" s="60">
        <f t="shared" si="29"/>
        <v>0</v>
      </c>
      <c r="R165" s="40">
        <f t="shared" si="29"/>
        <v>0</v>
      </c>
    </row>
    <row r="166" spans="1:18" ht="15.75">
      <c r="A166" s="76" t="s">
        <v>43</v>
      </c>
      <c r="B166" s="68"/>
      <c r="C166" s="68"/>
      <c r="D166" s="76" t="s">
        <v>43</v>
      </c>
      <c r="E166" s="68"/>
      <c r="F166" s="68"/>
      <c r="G166" s="68"/>
      <c r="H166" s="68"/>
      <c r="I166" s="44" t="s">
        <v>193</v>
      </c>
      <c r="J166" s="59">
        <f>K166+L166-K166</f>
        <v>224</v>
      </c>
      <c r="K166" s="46">
        <v>200</v>
      </c>
      <c r="L166" s="46">
        <v>224</v>
      </c>
      <c r="M166" s="59">
        <f t="shared" si="28"/>
        <v>0</v>
      </c>
      <c r="N166" s="47"/>
      <c r="O166" s="47"/>
      <c r="P166" s="60">
        <f t="shared" si="29"/>
        <v>0</v>
      </c>
      <c r="Q166" s="60">
        <f t="shared" si="29"/>
        <v>0</v>
      </c>
      <c r="R166" s="40">
        <f t="shared" si="29"/>
        <v>0</v>
      </c>
    </row>
    <row r="167" spans="1:18" ht="15.75">
      <c r="A167" s="67" t="s">
        <v>41</v>
      </c>
      <c r="B167" s="68"/>
      <c r="C167" s="68"/>
      <c r="D167" s="67" t="s">
        <v>158</v>
      </c>
      <c r="E167" s="68"/>
      <c r="F167" s="68"/>
      <c r="G167" s="68"/>
      <c r="H167" s="68"/>
      <c r="I167" s="41" t="s">
        <v>194</v>
      </c>
      <c r="J167" s="43">
        <f t="shared" si="27"/>
        <v>87844.22</v>
      </c>
      <c r="K167" s="48">
        <f>K168+K169+K170+K171+K172</f>
        <v>87709.39</v>
      </c>
      <c r="L167" s="48">
        <f>L168+L169+L170+L171+L172</f>
        <v>134.83</v>
      </c>
      <c r="M167" s="43">
        <f t="shared" si="28"/>
        <v>2771.5</v>
      </c>
      <c r="N167" s="48">
        <f>N168+N169+N170+N171+N172</f>
        <v>2771.5</v>
      </c>
      <c r="O167" s="48">
        <f>O168+O169+O170+O171+O172</f>
        <v>0</v>
      </c>
      <c r="P167" s="60">
        <f t="shared" si="29"/>
        <v>3.1550169151709695</v>
      </c>
      <c r="Q167" s="60">
        <f t="shared" si="29"/>
        <v>3.159866919608038</v>
      </c>
      <c r="R167" s="40">
        <f t="shared" si="29"/>
        <v>0</v>
      </c>
    </row>
    <row r="168" spans="1:18" ht="15.75">
      <c r="A168" s="76" t="s">
        <v>41</v>
      </c>
      <c r="B168" s="68"/>
      <c r="C168" s="68"/>
      <c r="D168" s="76" t="s">
        <v>3</v>
      </c>
      <c r="E168" s="68"/>
      <c r="F168" s="68"/>
      <c r="G168" s="68"/>
      <c r="H168" s="68"/>
      <c r="I168" s="44" t="s">
        <v>195</v>
      </c>
      <c r="J168" s="59">
        <f t="shared" si="27"/>
        <v>829.9300000000001</v>
      </c>
      <c r="K168" s="46">
        <v>695.1</v>
      </c>
      <c r="L168" s="46">
        <v>134.83</v>
      </c>
      <c r="M168" s="59">
        <f t="shared" si="28"/>
        <v>0</v>
      </c>
      <c r="N168" s="47"/>
      <c r="O168" s="47"/>
      <c r="P168" s="60">
        <f t="shared" si="29"/>
        <v>0</v>
      </c>
      <c r="Q168" s="60">
        <f t="shared" si="29"/>
        <v>0</v>
      </c>
      <c r="R168" s="40">
        <f t="shared" si="29"/>
        <v>0</v>
      </c>
    </row>
    <row r="169" spans="1:18" ht="15.75">
      <c r="A169" s="76" t="s">
        <v>41</v>
      </c>
      <c r="B169" s="68"/>
      <c r="C169" s="68"/>
      <c r="D169" s="76" t="s">
        <v>11</v>
      </c>
      <c r="E169" s="68"/>
      <c r="F169" s="68"/>
      <c r="G169" s="68"/>
      <c r="H169" s="68"/>
      <c r="I169" s="44" t="s">
        <v>196</v>
      </c>
      <c r="J169" s="59">
        <f t="shared" si="27"/>
        <v>61436.21</v>
      </c>
      <c r="K169" s="46">
        <v>61436.21</v>
      </c>
      <c r="L169" s="46"/>
      <c r="M169" s="59">
        <f t="shared" si="28"/>
        <v>2698.2</v>
      </c>
      <c r="N169" s="47">
        <v>2698.2</v>
      </c>
      <c r="O169" s="47"/>
      <c r="P169" s="60">
        <f t="shared" si="29"/>
        <v>4.391872480415052</v>
      </c>
      <c r="Q169" s="60">
        <f t="shared" si="29"/>
        <v>4.391872480415052</v>
      </c>
      <c r="R169" s="40">
        <v>0</v>
      </c>
    </row>
    <row r="170" spans="1:18" ht="15.75">
      <c r="A170" s="76" t="s">
        <v>41</v>
      </c>
      <c r="B170" s="68"/>
      <c r="C170" s="68"/>
      <c r="D170" s="76" t="s">
        <v>19</v>
      </c>
      <c r="E170" s="68"/>
      <c r="F170" s="68"/>
      <c r="G170" s="68"/>
      <c r="H170" s="68"/>
      <c r="I170" s="44" t="s">
        <v>197</v>
      </c>
      <c r="J170" s="59">
        <f t="shared" si="27"/>
        <v>17788.18</v>
      </c>
      <c r="K170" s="46">
        <v>17788.18</v>
      </c>
      <c r="L170" s="46"/>
      <c r="M170" s="59">
        <f t="shared" si="28"/>
        <v>0</v>
      </c>
      <c r="N170" s="47"/>
      <c r="O170" s="47"/>
      <c r="P170" s="60">
        <f t="shared" si="29"/>
        <v>0</v>
      </c>
      <c r="Q170" s="60">
        <f t="shared" si="29"/>
        <v>0</v>
      </c>
      <c r="R170" s="40">
        <v>0</v>
      </c>
    </row>
    <row r="171" spans="1:18" ht="15.75">
      <c r="A171" s="76" t="s">
        <v>41</v>
      </c>
      <c r="B171" s="68"/>
      <c r="C171" s="68"/>
      <c r="D171" s="76" t="s">
        <v>73</v>
      </c>
      <c r="E171" s="68"/>
      <c r="F171" s="68"/>
      <c r="G171" s="68"/>
      <c r="H171" s="68"/>
      <c r="I171" s="44" t="s">
        <v>198</v>
      </c>
      <c r="J171" s="59">
        <f t="shared" si="27"/>
        <v>1667.8</v>
      </c>
      <c r="K171" s="46">
        <v>1667.8</v>
      </c>
      <c r="L171" s="46"/>
      <c r="M171" s="59">
        <f t="shared" si="28"/>
        <v>0</v>
      </c>
      <c r="N171" s="47"/>
      <c r="O171" s="47"/>
      <c r="P171" s="60">
        <f t="shared" si="29"/>
        <v>0</v>
      </c>
      <c r="Q171" s="60">
        <f t="shared" si="29"/>
        <v>0</v>
      </c>
      <c r="R171" s="40">
        <v>0</v>
      </c>
    </row>
    <row r="172" spans="1:18" ht="15.75">
      <c r="A172" s="76" t="s">
        <v>41</v>
      </c>
      <c r="B172" s="68"/>
      <c r="C172" s="68"/>
      <c r="D172" s="76" t="s">
        <v>21</v>
      </c>
      <c r="E172" s="68"/>
      <c r="F172" s="68"/>
      <c r="G172" s="68"/>
      <c r="H172" s="68"/>
      <c r="I172" s="44" t="s">
        <v>199</v>
      </c>
      <c r="J172" s="59">
        <f t="shared" si="27"/>
        <v>6122.1</v>
      </c>
      <c r="K172" s="46">
        <v>6122.1</v>
      </c>
      <c r="L172" s="46"/>
      <c r="M172" s="59">
        <f t="shared" si="28"/>
        <v>73.3</v>
      </c>
      <c r="N172" s="47">
        <v>73.3</v>
      </c>
      <c r="O172" s="47"/>
      <c r="P172" s="60">
        <f t="shared" si="29"/>
        <v>1.1973015795233661</v>
      </c>
      <c r="Q172" s="60">
        <f t="shared" si="29"/>
        <v>1.1973015795233661</v>
      </c>
      <c r="R172" s="40">
        <v>0</v>
      </c>
    </row>
    <row r="173" spans="1:18" ht="15.75">
      <c r="A173" s="67" t="s">
        <v>25</v>
      </c>
      <c r="B173" s="68"/>
      <c r="C173" s="68"/>
      <c r="D173" s="67" t="s">
        <v>158</v>
      </c>
      <c r="E173" s="68"/>
      <c r="F173" s="68"/>
      <c r="G173" s="68"/>
      <c r="H173" s="68"/>
      <c r="I173" s="41" t="s">
        <v>200</v>
      </c>
      <c r="J173" s="43">
        <f t="shared" si="27"/>
        <v>562</v>
      </c>
      <c r="K173" s="48">
        <f>K174+K175</f>
        <v>562</v>
      </c>
      <c r="L173" s="48">
        <f>L174+L175</f>
        <v>0</v>
      </c>
      <c r="M173" s="43">
        <f t="shared" si="28"/>
        <v>0</v>
      </c>
      <c r="N173" s="49">
        <f>N174+N175</f>
        <v>0</v>
      </c>
      <c r="O173" s="49">
        <f>O174+O175</f>
        <v>0</v>
      </c>
      <c r="P173" s="60">
        <f t="shared" si="29"/>
        <v>0</v>
      </c>
      <c r="Q173" s="60">
        <f t="shared" si="29"/>
        <v>0</v>
      </c>
      <c r="R173" s="40">
        <v>0</v>
      </c>
    </row>
    <row r="174" spans="1:18" ht="15.75">
      <c r="A174" s="76" t="s">
        <v>25</v>
      </c>
      <c r="B174" s="68"/>
      <c r="C174" s="68"/>
      <c r="D174" s="76" t="s">
        <v>3</v>
      </c>
      <c r="E174" s="68"/>
      <c r="F174" s="68"/>
      <c r="G174" s="68"/>
      <c r="H174" s="68"/>
      <c r="I174" s="44" t="s">
        <v>201</v>
      </c>
      <c r="J174" s="59">
        <f t="shared" si="27"/>
        <v>562</v>
      </c>
      <c r="K174" s="46">
        <v>562</v>
      </c>
      <c r="L174" s="46"/>
      <c r="M174" s="59">
        <f t="shared" si="28"/>
        <v>0</v>
      </c>
      <c r="N174" s="47"/>
      <c r="O174" s="47"/>
      <c r="P174" s="60">
        <f t="shared" si="29"/>
        <v>0</v>
      </c>
      <c r="Q174" s="60">
        <f t="shared" si="29"/>
        <v>0</v>
      </c>
      <c r="R174" s="40">
        <v>0</v>
      </c>
    </row>
    <row r="175" spans="1:18" ht="15.75">
      <c r="A175" s="77" t="s">
        <v>25</v>
      </c>
      <c r="B175" s="78"/>
      <c r="C175" s="79"/>
      <c r="D175" s="77" t="s">
        <v>11</v>
      </c>
      <c r="E175" s="78"/>
      <c r="F175" s="78"/>
      <c r="G175" s="78"/>
      <c r="H175" s="79"/>
      <c r="I175" s="44" t="s">
        <v>202</v>
      </c>
      <c r="J175" s="59">
        <f t="shared" si="27"/>
        <v>0</v>
      </c>
      <c r="K175" s="46"/>
      <c r="L175" s="46"/>
      <c r="M175" s="59">
        <f t="shared" si="28"/>
        <v>0</v>
      </c>
      <c r="N175" s="47"/>
      <c r="O175" s="47"/>
      <c r="P175" s="60" t="e">
        <f t="shared" si="29"/>
        <v>#DIV/0!</v>
      </c>
      <c r="Q175" s="60" t="e">
        <f t="shared" si="29"/>
        <v>#DIV/0!</v>
      </c>
      <c r="R175" s="40" t="e">
        <f t="shared" si="29"/>
        <v>#DIV/0!</v>
      </c>
    </row>
    <row r="176" spans="1:18" ht="15.75">
      <c r="A176" s="82" t="s">
        <v>45</v>
      </c>
      <c r="B176" s="83"/>
      <c r="C176" s="84"/>
      <c r="D176" s="77"/>
      <c r="E176" s="78"/>
      <c r="F176" s="78"/>
      <c r="G176" s="78"/>
      <c r="H176" s="79"/>
      <c r="I176" s="41" t="s">
        <v>224</v>
      </c>
      <c r="J176" s="43">
        <f aca="true" t="shared" si="32" ref="J176:O176">J177+J178+J179</f>
        <v>0</v>
      </c>
      <c r="K176" s="48">
        <f t="shared" si="32"/>
        <v>71961.84</v>
      </c>
      <c r="L176" s="48">
        <f t="shared" si="32"/>
        <v>152.53</v>
      </c>
      <c r="M176" s="43">
        <f t="shared" si="32"/>
        <v>0</v>
      </c>
      <c r="N176" s="48">
        <f t="shared" si="32"/>
        <v>5087.8</v>
      </c>
      <c r="O176" s="48">
        <f t="shared" si="32"/>
        <v>0</v>
      </c>
      <c r="P176" s="60">
        <v>0</v>
      </c>
      <c r="Q176" s="60">
        <f t="shared" si="29"/>
        <v>7.07013606100122</v>
      </c>
      <c r="R176" s="40">
        <f t="shared" si="29"/>
        <v>0</v>
      </c>
    </row>
    <row r="177" spans="1:18" ht="15.75">
      <c r="A177" s="77" t="s">
        <v>45</v>
      </c>
      <c r="B177" s="78"/>
      <c r="C177" s="79"/>
      <c r="D177" s="77" t="s">
        <v>3</v>
      </c>
      <c r="E177" s="78"/>
      <c r="F177" s="78"/>
      <c r="G177" s="78"/>
      <c r="H177" s="79"/>
      <c r="I177" s="44" t="s">
        <v>59</v>
      </c>
      <c r="J177" s="59">
        <f>K177+L177-K177</f>
        <v>0</v>
      </c>
      <c r="K177" s="46">
        <v>39189.33</v>
      </c>
      <c r="L177" s="46"/>
      <c r="M177" s="59">
        <f>N177+O177-N177</f>
        <v>0</v>
      </c>
      <c r="N177" s="47">
        <v>5087.8</v>
      </c>
      <c r="O177" s="47"/>
      <c r="P177" s="60">
        <v>0</v>
      </c>
      <c r="Q177" s="60">
        <f t="shared" si="29"/>
        <v>12.982615421085281</v>
      </c>
      <c r="R177" s="40">
        <v>0</v>
      </c>
    </row>
    <row r="178" spans="1:18" ht="15.75">
      <c r="A178" s="77" t="s">
        <v>45</v>
      </c>
      <c r="B178" s="78"/>
      <c r="C178" s="79"/>
      <c r="D178" s="77" t="s">
        <v>11</v>
      </c>
      <c r="E178" s="78"/>
      <c r="F178" s="78"/>
      <c r="G178" s="78"/>
      <c r="H178" s="79"/>
      <c r="I178" s="44" t="s">
        <v>225</v>
      </c>
      <c r="J178" s="59">
        <f>K178+L178-K178</f>
        <v>0</v>
      </c>
      <c r="K178" s="46">
        <v>32772.51</v>
      </c>
      <c r="L178" s="46"/>
      <c r="M178" s="59">
        <f t="shared" si="28"/>
        <v>0</v>
      </c>
      <c r="N178" s="47"/>
      <c r="O178" s="47"/>
      <c r="P178" s="60">
        <v>0</v>
      </c>
      <c r="Q178" s="60">
        <f t="shared" si="29"/>
        <v>0</v>
      </c>
      <c r="R178" s="40">
        <v>0</v>
      </c>
    </row>
    <row r="179" spans="1:18" ht="15.75">
      <c r="A179" s="77" t="s">
        <v>45</v>
      </c>
      <c r="B179" s="78"/>
      <c r="C179" s="79"/>
      <c r="D179" s="77" t="s">
        <v>19</v>
      </c>
      <c r="E179" s="78"/>
      <c r="F179" s="78"/>
      <c r="G179" s="78"/>
      <c r="H179" s="79"/>
      <c r="I179" s="44" t="s">
        <v>226</v>
      </c>
      <c r="J179" s="59">
        <f>K179+L179-L179</f>
        <v>0</v>
      </c>
      <c r="K179" s="46"/>
      <c r="L179" s="46">
        <v>152.53</v>
      </c>
      <c r="M179" s="59">
        <f t="shared" si="28"/>
        <v>0</v>
      </c>
      <c r="N179" s="47"/>
      <c r="O179" s="47"/>
      <c r="P179" s="60">
        <v>0</v>
      </c>
      <c r="Q179" s="60">
        <v>0</v>
      </c>
      <c r="R179" s="40">
        <f t="shared" si="29"/>
        <v>0</v>
      </c>
    </row>
    <row r="180" spans="1:18" ht="15.75">
      <c r="A180" s="68"/>
      <c r="B180" s="68"/>
      <c r="C180" s="68"/>
      <c r="D180" s="68"/>
      <c r="E180" s="68"/>
      <c r="F180" s="68"/>
      <c r="G180" s="68"/>
      <c r="H180" s="68"/>
      <c r="I180" s="50" t="s">
        <v>203</v>
      </c>
      <c r="J180" s="43">
        <f aca="true" t="shared" si="33" ref="J180:O180">J176+J173+J167+J165+J162+J157+J152+J146+J142+J140+J131</f>
        <v>645012.8600000001</v>
      </c>
      <c r="K180" s="43">
        <f t="shared" si="33"/>
        <v>630491.69</v>
      </c>
      <c r="L180" s="43">
        <f t="shared" si="33"/>
        <v>93000.95000000001</v>
      </c>
      <c r="M180" s="43">
        <f t="shared" si="33"/>
        <v>20443.18</v>
      </c>
      <c r="N180" s="43">
        <f t="shared" si="33"/>
        <v>22017.85</v>
      </c>
      <c r="O180" s="43">
        <f t="shared" si="33"/>
        <v>3602.68</v>
      </c>
      <c r="P180" s="60">
        <f t="shared" si="29"/>
        <v>3.169422079429548</v>
      </c>
      <c r="Q180" s="60">
        <f t="shared" si="29"/>
        <v>3.4921713242564705</v>
      </c>
      <c r="R180" s="40">
        <f t="shared" si="29"/>
        <v>3.873809891189283</v>
      </c>
    </row>
    <row r="181" spans="1:18" ht="15.75">
      <c r="A181" s="85" t="s">
        <v>204</v>
      </c>
      <c r="B181" s="86"/>
      <c r="C181" s="86"/>
      <c r="D181" s="86"/>
      <c r="E181" s="86"/>
      <c r="F181" s="86"/>
      <c r="G181" s="86"/>
      <c r="H181" s="86"/>
      <c r="I181" s="87"/>
      <c r="J181" s="48">
        <f aca="true" t="shared" si="34" ref="J181:O181">J128-J180</f>
        <v>16912.369999999995</v>
      </c>
      <c r="K181" s="48">
        <f t="shared" si="34"/>
        <v>17864.160000000033</v>
      </c>
      <c r="L181" s="48">
        <f t="shared" si="34"/>
        <v>-951.7900000000081</v>
      </c>
      <c r="M181" s="48">
        <f t="shared" si="34"/>
        <v>4604.199999999997</v>
      </c>
      <c r="N181" s="48">
        <f t="shared" si="34"/>
        <v>2095.779999999995</v>
      </c>
      <c r="O181" s="48">
        <f t="shared" si="34"/>
        <v>2508.9300000000007</v>
      </c>
      <c r="P181" s="48"/>
      <c r="Q181" s="48"/>
      <c r="R181" s="40"/>
    </row>
    <row r="182" spans="1:18" ht="89.25">
      <c r="A182" s="88" t="s">
        <v>205</v>
      </c>
      <c r="B182" s="68"/>
      <c r="C182" s="68"/>
      <c r="D182" s="68"/>
      <c r="E182" s="68"/>
      <c r="F182" s="68"/>
      <c r="G182" s="68"/>
      <c r="H182" s="68"/>
      <c r="I182" s="51" t="s">
        <v>206</v>
      </c>
      <c r="J182" s="36" t="s">
        <v>237</v>
      </c>
      <c r="K182" s="36" t="s">
        <v>238</v>
      </c>
      <c r="L182" s="36" t="s">
        <v>239</v>
      </c>
      <c r="M182" s="36" t="s">
        <v>240</v>
      </c>
      <c r="N182" s="37" t="s">
        <v>241</v>
      </c>
      <c r="O182" s="37" t="s">
        <v>242</v>
      </c>
      <c r="P182" s="37" t="s">
        <v>244</v>
      </c>
      <c r="Q182" s="37" t="s">
        <v>243</v>
      </c>
      <c r="R182" s="36" t="s">
        <v>245</v>
      </c>
    </row>
    <row r="183" spans="1:18" ht="12.75">
      <c r="A183" s="54" t="s">
        <v>1</v>
      </c>
      <c r="B183" s="54" t="s">
        <v>37</v>
      </c>
      <c r="C183" s="54" t="s">
        <v>0</v>
      </c>
      <c r="D183" s="54" t="s">
        <v>0</v>
      </c>
      <c r="E183" s="54" t="s">
        <v>0</v>
      </c>
      <c r="F183" s="54" t="s">
        <v>0</v>
      </c>
      <c r="G183" s="54" t="s">
        <v>2</v>
      </c>
      <c r="H183" s="54" t="s">
        <v>1</v>
      </c>
      <c r="I183" s="52" t="s">
        <v>214</v>
      </c>
      <c r="J183" s="64">
        <v>-16912.37</v>
      </c>
      <c r="K183" s="64">
        <v>-17864.16</v>
      </c>
      <c r="L183" s="64">
        <v>951.78</v>
      </c>
      <c r="M183" s="64">
        <v>-4604.71</v>
      </c>
      <c r="N183" s="9">
        <f>N184+N188</f>
        <v>-2095.78</v>
      </c>
      <c r="O183" s="9">
        <v>-2508.92</v>
      </c>
      <c r="P183" s="62">
        <f>M183/J183</f>
        <v>0.27226875949379065</v>
      </c>
      <c r="Q183" s="62">
        <f>N183/K183</f>
        <v>0.11731757888420168</v>
      </c>
      <c r="R183" s="63">
        <f>O183/L183</f>
        <v>-2.636029334510076</v>
      </c>
    </row>
    <row r="184" spans="1:18" ht="25.5">
      <c r="A184" s="54" t="s">
        <v>1</v>
      </c>
      <c r="B184" s="54" t="s">
        <v>3</v>
      </c>
      <c r="C184" s="54" t="s">
        <v>21</v>
      </c>
      <c r="D184" s="54" t="s">
        <v>16</v>
      </c>
      <c r="E184" s="54" t="s">
        <v>0</v>
      </c>
      <c r="F184" s="54" t="s">
        <v>0</v>
      </c>
      <c r="G184" s="54" t="s">
        <v>2</v>
      </c>
      <c r="H184" s="54" t="s">
        <v>1</v>
      </c>
      <c r="I184" s="52" t="s">
        <v>207</v>
      </c>
      <c r="J184" s="64">
        <f>J185+J186+J187</f>
        <v>70.63000000000011</v>
      </c>
      <c r="K184" s="64">
        <v>50.94</v>
      </c>
      <c r="L184" s="64"/>
      <c r="M184" s="64"/>
      <c r="N184" s="64"/>
      <c r="O184" s="64"/>
      <c r="P184" s="62">
        <f aca="true" t="shared" si="35" ref="P184:Q190">M184/J184</f>
        <v>0</v>
      </c>
      <c r="Q184" s="62">
        <f t="shared" si="35"/>
        <v>0</v>
      </c>
      <c r="R184" s="63">
        <v>0</v>
      </c>
    </row>
    <row r="185" spans="1:18" ht="25.5">
      <c r="A185" s="54" t="s">
        <v>1</v>
      </c>
      <c r="B185" s="54" t="s">
        <v>3</v>
      </c>
      <c r="C185" s="54" t="s">
        <v>21</v>
      </c>
      <c r="D185" s="54" t="s">
        <v>16</v>
      </c>
      <c r="E185" s="54" t="s">
        <v>3</v>
      </c>
      <c r="F185" s="54" t="s">
        <v>16</v>
      </c>
      <c r="G185" s="54" t="s">
        <v>2</v>
      </c>
      <c r="H185" s="54" t="s">
        <v>215</v>
      </c>
      <c r="I185" s="53" t="s">
        <v>208</v>
      </c>
      <c r="J185" s="64">
        <v>70.63</v>
      </c>
      <c r="K185" s="64">
        <v>50.94</v>
      </c>
      <c r="L185" s="64"/>
      <c r="M185" s="64"/>
      <c r="N185" s="9"/>
      <c r="O185" s="9"/>
      <c r="P185" s="62">
        <f t="shared" si="35"/>
        <v>0</v>
      </c>
      <c r="Q185" s="62">
        <f t="shared" si="35"/>
        <v>0</v>
      </c>
      <c r="R185" s="63">
        <v>0</v>
      </c>
    </row>
    <row r="186" spans="1:18" ht="38.25">
      <c r="A186" s="54" t="s">
        <v>1</v>
      </c>
      <c r="B186" s="54" t="s">
        <v>3</v>
      </c>
      <c r="C186" s="54" t="s">
        <v>21</v>
      </c>
      <c r="D186" s="54" t="s">
        <v>16</v>
      </c>
      <c r="E186" s="54" t="s">
        <v>11</v>
      </c>
      <c r="F186" s="54" t="s">
        <v>16</v>
      </c>
      <c r="G186" s="54" t="s">
        <v>2</v>
      </c>
      <c r="H186" s="54" t="s">
        <v>215</v>
      </c>
      <c r="I186" s="53" t="s">
        <v>209</v>
      </c>
      <c r="J186" s="64">
        <v>1500</v>
      </c>
      <c r="K186" s="64">
        <v>1500</v>
      </c>
      <c r="L186" s="64"/>
      <c r="M186" s="64"/>
      <c r="N186" s="9"/>
      <c r="O186" s="9"/>
      <c r="P186" s="62">
        <f t="shared" si="35"/>
        <v>0</v>
      </c>
      <c r="Q186" s="62">
        <f t="shared" si="35"/>
        <v>0</v>
      </c>
      <c r="R186" s="63">
        <v>0</v>
      </c>
    </row>
    <row r="187" spans="1:18" ht="38.25">
      <c r="A187" s="54" t="s">
        <v>1</v>
      </c>
      <c r="B187" s="54" t="s">
        <v>3</v>
      </c>
      <c r="C187" s="54" t="s">
        <v>21</v>
      </c>
      <c r="D187" s="54" t="s">
        <v>16</v>
      </c>
      <c r="E187" s="54" t="s">
        <v>11</v>
      </c>
      <c r="F187" s="54" t="s">
        <v>1</v>
      </c>
      <c r="G187" s="54" t="s">
        <v>2</v>
      </c>
      <c r="H187" s="54" t="s">
        <v>216</v>
      </c>
      <c r="I187" s="53" t="s">
        <v>210</v>
      </c>
      <c r="J187" s="64">
        <v>-1500</v>
      </c>
      <c r="K187" s="64">
        <v>-1500</v>
      </c>
      <c r="L187" s="64"/>
      <c r="M187" s="64"/>
      <c r="N187" s="9"/>
      <c r="O187" s="9"/>
      <c r="P187" s="62">
        <f t="shared" si="35"/>
        <v>0</v>
      </c>
      <c r="Q187" s="62">
        <f t="shared" si="35"/>
        <v>0</v>
      </c>
      <c r="R187" s="63">
        <v>0</v>
      </c>
    </row>
    <row r="188" spans="1:18" ht="12.75">
      <c r="A188" s="54" t="s">
        <v>1</v>
      </c>
      <c r="B188" s="54" t="s">
        <v>3</v>
      </c>
      <c r="C188" s="54" t="s">
        <v>0</v>
      </c>
      <c r="D188" s="54" t="s">
        <v>0</v>
      </c>
      <c r="E188" s="54" t="s">
        <v>0</v>
      </c>
      <c r="F188" s="54" t="s">
        <v>1</v>
      </c>
      <c r="G188" s="54" t="s">
        <v>2</v>
      </c>
      <c r="H188" s="54" t="s">
        <v>1</v>
      </c>
      <c r="I188" s="52" t="s">
        <v>211</v>
      </c>
      <c r="J188" s="64">
        <f>J189+J190</f>
        <v>-16963.310000000056</v>
      </c>
      <c r="K188" s="64">
        <f>K189+K190</f>
        <v>-17915.100000000093</v>
      </c>
      <c r="L188" s="64">
        <v>951.78</v>
      </c>
      <c r="M188" s="64">
        <v>-4604.71</v>
      </c>
      <c r="N188" s="64">
        <v>-2095.78</v>
      </c>
      <c r="O188" s="64">
        <v>-2508.92</v>
      </c>
      <c r="P188" s="62">
        <f t="shared" si="35"/>
        <v>0.2714511495692754</v>
      </c>
      <c r="Q188" s="62">
        <f t="shared" si="35"/>
        <v>0.11698399674017948</v>
      </c>
      <c r="R188" s="63">
        <f>O188/L188</f>
        <v>-2.636029334510076</v>
      </c>
    </row>
    <row r="189" spans="1:18" ht="12.75">
      <c r="A189" s="54" t="s">
        <v>1</v>
      </c>
      <c r="B189" s="54" t="s">
        <v>3</v>
      </c>
      <c r="C189" s="54" t="s">
        <v>16</v>
      </c>
      <c r="D189" s="54" t="s">
        <v>11</v>
      </c>
      <c r="E189" s="54" t="s">
        <v>0</v>
      </c>
      <c r="F189" s="54" t="s">
        <v>1</v>
      </c>
      <c r="G189" s="54" t="s">
        <v>2</v>
      </c>
      <c r="H189" s="54" t="s">
        <v>1</v>
      </c>
      <c r="I189" s="53" t="s">
        <v>212</v>
      </c>
      <c r="J189" s="64">
        <v>-661976.17</v>
      </c>
      <c r="K189" s="64">
        <v>-648406.79</v>
      </c>
      <c r="L189" s="64">
        <v>-92049.16</v>
      </c>
      <c r="M189" s="64">
        <v>-26091.64</v>
      </c>
      <c r="N189" s="9">
        <v>-25157.38</v>
      </c>
      <c r="O189" s="9">
        <v>-6111.61</v>
      </c>
      <c r="P189" s="62">
        <f t="shared" si="35"/>
        <v>0.03941477228704471</v>
      </c>
      <c r="Q189" s="62">
        <f t="shared" si="35"/>
        <v>0.03879876088280938</v>
      </c>
      <c r="R189" s="63">
        <f>O189/L189</f>
        <v>0.06639506541939111</v>
      </c>
    </row>
    <row r="190" spans="1:18" ht="12.75">
      <c r="A190" s="54" t="s">
        <v>1</v>
      </c>
      <c r="B190" s="54" t="s">
        <v>3</v>
      </c>
      <c r="C190" s="54" t="s">
        <v>16</v>
      </c>
      <c r="D190" s="54" t="s">
        <v>11</v>
      </c>
      <c r="E190" s="54" t="s">
        <v>0</v>
      </c>
      <c r="F190" s="54" t="s">
        <v>1</v>
      </c>
      <c r="G190" s="54" t="s">
        <v>2</v>
      </c>
      <c r="H190" s="54" t="s">
        <v>1</v>
      </c>
      <c r="I190" s="53" t="s">
        <v>213</v>
      </c>
      <c r="J190" s="64">
        <v>645012.86</v>
      </c>
      <c r="K190" s="64">
        <v>630491.69</v>
      </c>
      <c r="L190" s="64">
        <v>93000.94</v>
      </c>
      <c r="M190" s="64">
        <v>21486.93</v>
      </c>
      <c r="N190" s="9">
        <v>23061.59</v>
      </c>
      <c r="O190" s="9">
        <v>3602.68</v>
      </c>
      <c r="P190" s="62">
        <f t="shared" si="35"/>
        <v>0.033312405585215775</v>
      </c>
      <c r="Q190" s="62">
        <f t="shared" si="35"/>
        <v>0.036577151397506925</v>
      </c>
      <c r="R190" s="63">
        <f>N190/J190*100</f>
        <v>3.575369024425343</v>
      </c>
    </row>
  </sheetData>
  <sheetProtection/>
  <mergeCells count="116">
    <mergeCell ref="A182:H182"/>
    <mergeCell ref="Q4:Q6"/>
    <mergeCell ref="R4:R6"/>
    <mergeCell ref="A128:I128"/>
    <mergeCell ref="A129:C129"/>
    <mergeCell ref="D129:H129"/>
    <mergeCell ref="A130:H130"/>
    <mergeCell ref="A4:H6"/>
    <mergeCell ref="I4:I6"/>
    <mergeCell ref="J4:J6"/>
    <mergeCell ref="A179:C179"/>
    <mergeCell ref="D179:H179"/>
    <mergeCell ref="A180:H180"/>
    <mergeCell ref="A181:I181"/>
    <mergeCell ref="A177:C177"/>
    <mergeCell ref="D177:H177"/>
    <mergeCell ref="A178:C178"/>
    <mergeCell ref="D178:H178"/>
    <mergeCell ref="A174:C174"/>
    <mergeCell ref="D174:H174"/>
    <mergeCell ref="A175:C175"/>
    <mergeCell ref="D175:H175"/>
    <mergeCell ref="A176:C176"/>
    <mergeCell ref="D176:H176"/>
    <mergeCell ref="A171:C171"/>
    <mergeCell ref="D171:H171"/>
    <mergeCell ref="A172:C172"/>
    <mergeCell ref="D172:H172"/>
    <mergeCell ref="A173:C173"/>
    <mergeCell ref="D173:H173"/>
    <mergeCell ref="A168:C168"/>
    <mergeCell ref="D168:H168"/>
    <mergeCell ref="A169:C169"/>
    <mergeCell ref="D169:H169"/>
    <mergeCell ref="A170:C170"/>
    <mergeCell ref="D170:H170"/>
    <mergeCell ref="A165:C165"/>
    <mergeCell ref="D165:H165"/>
    <mergeCell ref="A166:C166"/>
    <mergeCell ref="D166:H166"/>
    <mergeCell ref="A167:C167"/>
    <mergeCell ref="D167:H167"/>
    <mergeCell ref="A162:C162"/>
    <mergeCell ref="D162:H162"/>
    <mergeCell ref="A163:C163"/>
    <mergeCell ref="D163:H163"/>
    <mergeCell ref="A164:C164"/>
    <mergeCell ref="D164:H164"/>
    <mergeCell ref="A159:C159"/>
    <mergeCell ref="D159:H159"/>
    <mergeCell ref="A160:C160"/>
    <mergeCell ref="D160:H160"/>
    <mergeCell ref="A161:C161"/>
    <mergeCell ref="D161:H161"/>
    <mergeCell ref="A156:C156"/>
    <mergeCell ref="D156:H156"/>
    <mergeCell ref="A157:C157"/>
    <mergeCell ref="D157:H157"/>
    <mergeCell ref="A158:C158"/>
    <mergeCell ref="D158:H158"/>
    <mergeCell ref="A153:C153"/>
    <mergeCell ref="D153:H153"/>
    <mergeCell ref="A154:C154"/>
    <mergeCell ref="D154:H154"/>
    <mergeCell ref="A155:C155"/>
    <mergeCell ref="D155:H155"/>
    <mergeCell ref="A150:C150"/>
    <mergeCell ref="D150:H150"/>
    <mergeCell ref="A151:C151"/>
    <mergeCell ref="D151:H151"/>
    <mergeCell ref="A152:C152"/>
    <mergeCell ref="D152:H152"/>
    <mergeCell ref="A147:C147"/>
    <mergeCell ref="D147:H147"/>
    <mergeCell ref="A148:C148"/>
    <mergeCell ref="D148:H148"/>
    <mergeCell ref="A149:C149"/>
    <mergeCell ref="D149:H149"/>
    <mergeCell ref="A144:C144"/>
    <mergeCell ref="D144:H144"/>
    <mergeCell ref="A145:C145"/>
    <mergeCell ref="D145:H145"/>
    <mergeCell ref="A146:C146"/>
    <mergeCell ref="D146:H146"/>
    <mergeCell ref="A141:C141"/>
    <mergeCell ref="D141:H141"/>
    <mergeCell ref="A142:C142"/>
    <mergeCell ref="D142:H142"/>
    <mergeCell ref="A143:C143"/>
    <mergeCell ref="D143:H143"/>
    <mergeCell ref="A138:C138"/>
    <mergeCell ref="D138:H138"/>
    <mergeCell ref="A139:C139"/>
    <mergeCell ref="D139:H139"/>
    <mergeCell ref="A140:C140"/>
    <mergeCell ref="D140:H140"/>
    <mergeCell ref="A135:C135"/>
    <mergeCell ref="D135:H135"/>
    <mergeCell ref="A136:C136"/>
    <mergeCell ref="D136:H136"/>
    <mergeCell ref="A137:C137"/>
    <mergeCell ref="D137:H137"/>
    <mergeCell ref="A132:C132"/>
    <mergeCell ref="D132:H132"/>
    <mergeCell ref="A133:C133"/>
    <mergeCell ref="D133:H133"/>
    <mergeCell ref="A134:C134"/>
    <mergeCell ref="D134:H134"/>
    <mergeCell ref="A131:C131"/>
    <mergeCell ref="D131:H131"/>
    <mergeCell ref="M4:M6"/>
    <mergeCell ref="N4:N6"/>
    <mergeCell ref="O4:O6"/>
    <mergeCell ref="P4:P6"/>
    <mergeCell ref="K4:K6"/>
    <mergeCell ref="L4:L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90"/>
  <sheetViews>
    <sheetView tabSelected="1" zoomScale="115" zoomScaleNormal="115" zoomScalePageLayoutView="0" workbookViewId="0" topLeftCell="G1">
      <selection activeCell="M186" sqref="M186"/>
    </sheetView>
  </sheetViews>
  <sheetFormatPr defaultColWidth="9.00390625" defaultRowHeight="12.75"/>
  <cols>
    <col min="1" max="1" width="3.875" style="0" customWidth="1"/>
    <col min="2" max="2" width="3.00390625" style="0" customWidth="1"/>
    <col min="3" max="3" width="2.875" style="0" customWidth="1"/>
    <col min="4" max="4" width="3.00390625" style="0" customWidth="1"/>
    <col min="5" max="5" width="4.00390625" style="0" customWidth="1"/>
    <col min="6" max="6" width="3.625" style="0" customWidth="1"/>
    <col min="7" max="7" width="4.75390625" style="0" customWidth="1"/>
    <col min="8" max="8" width="5.625" style="0" customWidth="1"/>
    <col min="9" max="9" width="60.25390625" style="0" customWidth="1"/>
    <col min="10" max="10" width="12.125" style="0" customWidth="1"/>
    <col min="11" max="11" width="11.75390625" style="0" customWidth="1"/>
    <col min="12" max="13" width="12.375" style="0" customWidth="1"/>
    <col min="14" max="14" width="11.25390625" style="30" customWidth="1"/>
    <col min="15" max="15" width="13.875" style="30" customWidth="1"/>
    <col min="16" max="16" width="10.375" style="30" customWidth="1"/>
    <col min="17" max="17" width="7.00390625" style="30" customWidth="1"/>
    <col min="18" max="18" width="10.875" style="0" customWidth="1"/>
  </cols>
  <sheetData>
    <row r="2" ht="18.75">
      <c r="I2" s="31" t="s">
        <v>236</v>
      </c>
    </row>
    <row r="3" spans="9:18" ht="18.75">
      <c r="I3" s="31" t="s">
        <v>266</v>
      </c>
      <c r="R3" s="61" t="s">
        <v>247</v>
      </c>
    </row>
    <row r="4" spans="1:18" ht="12.75">
      <c r="A4" s="95" t="s">
        <v>122</v>
      </c>
      <c r="B4" s="96"/>
      <c r="C4" s="96"/>
      <c r="D4" s="96"/>
      <c r="E4" s="96"/>
      <c r="F4" s="96"/>
      <c r="G4" s="96"/>
      <c r="H4" s="97"/>
      <c r="I4" s="72" t="s">
        <v>4</v>
      </c>
      <c r="J4" s="72" t="s">
        <v>237</v>
      </c>
      <c r="K4" s="69" t="s">
        <v>238</v>
      </c>
      <c r="L4" s="69" t="s">
        <v>239</v>
      </c>
      <c r="M4" s="69" t="s">
        <v>240</v>
      </c>
      <c r="N4" s="72" t="s">
        <v>241</v>
      </c>
      <c r="O4" s="69" t="s">
        <v>246</v>
      </c>
      <c r="P4" s="69" t="s">
        <v>244</v>
      </c>
      <c r="Q4" s="69" t="s">
        <v>243</v>
      </c>
      <c r="R4" s="89" t="s">
        <v>245</v>
      </c>
    </row>
    <row r="5" spans="1:18" ht="12.75">
      <c r="A5" s="98"/>
      <c r="B5" s="99"/>
      <c r="C5" s="99"/>
      <c r="D5" s="99"/>
      <c r="E5" s="99"/>
      <c r="F5" s="99"/>
      <c r="G5" s="99"/>
      <c r="H5" s="100"/>
      <c r="I5" s="104"/>
      <c r="J5" s="73"/>
      <c r="K5" s="70"/>
      <c r="L5" s="70"/>
      <c r="M5" s="70"/>
      <c r="N5" s="73"/>
      <c r="O5" s="70"/>
      <c r="P5" s="74"/>
      <c r="Q5" s="74"/>
      <c r="R5" s="90"/>
    </row>
    <row r="6" spans="1:18" ht="12.75">
      <c r="A6" s="101"/>
      <c r="B6" s="102"/>
      <c r="C6" s="102"/>
      <c r="D6" s="102"/>
      <c r="E6" s="102"/>
      <c r="F6" s="102"/>
      <c r="G6" s="102"/>
      <c r="H6" s="103"/>
      <c r="I6" s="104"/>
      <c r="J6" s="73"/>
      <c r="K6" s="71"/>
      <c r="L6" s="71"/>
      <c r="M6" s="71"/>
      <c r="N6" s="73"/>
      <c r="O6" s="71"/>
      <c r="P6" s="75"/>
      <c r="Q6" s="75"/>
      <c r="R6" s="90"/>
    </row>
    <row r="7" spans="1:18" ht="12.75">
      <c r="A7" s="3" t="s">
        <v>1</v>
      </c>
      <c r="B7" s="3">
        <v>1</v>
      </c>
      <c r="C7" s="3" t="s">
        <v>0</v>
      </c>
      <c r="D7" s="3" t="s">
        <v>0</v>
      </c>
      <c r="E7" s="3" t="s">
        <v>1</v>
      </c>
      <c r="F7" s="3" t="s">
        <v>0</v>
      </c>
      <c r="G7" s="3" t="s">
        <v>2</v>
      </c>
      <c r="H7" s="3" t="s">
        <v>1</v>
      </c>
      <c r="I7" s="4" t="s">
        <v>98</v>
      </c>
      <c r="J7" s="5">
        <f>J8+J17+J22+J38+++J43+J44+J52+J58+J65+J73+J79+J30</f>
        <v>52220.43</v>
      </c>
      <c r="K7" s="5">
        <f>K8+K17+K22+K38+++K43+K44+K52+K58+K65+K73+K79</f>
        <v>33104.11</v>
      </c>
      <c r="L7" s="5">
        <f>L8+L17+L22+L38+++L43+L44+L52+L58+L65+L73+L79+L30</f>
        <v>19116.32</v>
      </c>
      <c r="M7" s="5">
        <f>M8+M17+M22+M38+++M43+M44+M52+M58+M65+M73+M79+M30</f>
        <v>6400.39</v>
      </c>
      <c r="N7" s="5">
        <f>N8+N17+N22+N38+++N43+N44+N52+N58+N65+N73+N79+N30</f>
        <v>4331.129999999999</v>
      </c>
      <c r="O7" s="5">
        <f>O8+O17+O22+O38+++O43+O44+O52+O58+O65+O73+O79+O30</f>
        <v>2069.26</v>
      </c>
      <c r="P7" s="5">
        <f>M7/J7*100</f>
        <v>12.256486589635513</v>
      </c>
      <c r="Q7" s="5">
        <f>N7/K7*100</f>
        <v>13.083360344078118</v>
      </c>
      <c r="R7" s="5">
        <f>O7/L7*100</f>
        <v>10.824572930354798</v>
      </c>
    </row>
    <row r="8" spans="1:18" ht="12.75">
      <c r="A8" s="6" t="s">
        <v>35</v>
      </c>
      <c r="B8" s="6">
        <v>1</v>
      </c>
      <c r="C8" s="6" t="s">
        <v>3</v>
      </c>
      <c r="D8" s="6" t="s">
        <v>0</v>
      </c>
      <c r="E8" s="6" t="s">
        <v>1</v>
      </c>
      <c r="F8" s="6" t="s">
        <v>0</v>
      </c>
      <c r="G8" s="6" t="s">
        <v>2</v>
      </c>
      <c r="H8" s="6" t="s">
        <v>1</v>
      </c>
      <c r="I8" s="7" t="s">
        <v>5</v>
      </c>
      <c r="J8" s="8">
        <f aca="true" t="shared" si="0" ref="J8:O8">J9+J12</f>
        <v>31285.76</v>
      </c>
      <c r="K8" s="8">
        <f t="shared" si="0"/>
        <v>20973.8</v>
      </c>
      <c r="L8" s="8">
        <f t="shared" si="0"/>
        <v>10311.96</v>
      </c>
      <c r="M8" s="8">
        <f t="shared" si="0"/>
        <v>3575.4999999999995</v>
      </c>
      <c r="N8" s="8">
        <f t="shared" si="0"/>
        <v>2409.7099999999996</v>
      </c>
      <c r="O8" s="8">
        <f t="shared" si="0"/>
        <v>1165.79</v>
      </c>
      <c r="P8" s="5">
        <f aca="true" t="shared" si="1" ref="P8:P65">M8/J8*100</f>
        <v>11.428522113574994</v>
      </c>
      <c r="Q8" s="5">
        <f aca="true" t="shared" si="2" ref="Q8:Q65">N8/K8*100</f>
        <v>11.489143598203471</v>
      </c>
      <c r="R8" s="5">
        <f>O8/L8*100</f>
        <v>11.305222285579076</v>
      </c>
    </row>
    <row r="9" spans="1:18" ht="12.75">
      <c r="A9" s="6" t="s">
        <v>35</v>
      </c>
      <c r="B9" s="6">
        <v>1</v>
      </c>
      <c r="C9" s="6" t="s">
        <v>3</v>
      </c>
      <c r="D9" s="6" t="s">
        <v>3</v>
      </c>
      <c r="E9" s="6" t="s">
        <v>1</v>
      </c>
      <c r="F9" s="6" t="s">
        <v>0</v>
      </c>
      <c r="G9" s="6" t="s">
        <v>2</v>
      </c>
      <c r="H9" s="6" t="s">
        <v>6</v>
      </c>
      <c r="I9" s="7" t="s">
        <v>7</v>
      </c>
      <c r="J9" s="8">
        <f>J10</f>
        <v>350</v>
      </c>
      <c r="K9" s="8">
        <f aca="true" t="shared" si="3" ref="K9:O10">K10</f>
        <v>350</v>
      </c>
      <c r="L9" s="8">
        <f t="shared" si="3"/>
        <v>0</v>
      </c>
      <c r="M9" s="8">
        <f t="shared" si="3"/>
        <v>78.14</v>
      </c>
      <c r="N9" s="8">
        <f t="shared" si="3"/>
        <v>78.14</v>
      </c>
      <c r="O9" s="8">
        <f t="shared" si="3"/>
        <v>0</v>
      </c>
      <c r="P9" s="5">
        <f t="shared" si="1"/>
        <v>22.325714285714284</v>
      </c>
      <c r="Q9" s="5">
        <f t="shared" si="2"/>
        <v>22.325714285714284</v>
      </c>
      <c r="R9" s="5"/>
    </row>
    <row r="10" spans="1:18" ht="25.5">
      <c r="A10" s="6" t="s">
        <v>35</v>
      </c>
      <c r="B10" s="6">
        <v>1</v>
      </c>
      <c r="C10" s="6" t="s">
        <v>3</v>
      </c>
      <c r="D10" s="6" t="s">
        <v>3</v>
      </c>
      <c r="E10" s="6" t="s">
        <v>9</v>
      </c>
      <c r="F10" s="6" t="s">
        <v>0</v>
      </c>
      <c r="G10" s="6" t="s">
        <v>2</v>
      </c>
      <c r="H10" s="6" t="s">
        <v>6</v>
      </c>
      <c r="I10" s="7" t="s">
        <v>10</v>
      </c>
      <c r="J10" s="8">
        <f>J11</f>
        <v>350</v>
      </c>
      <c r="K10" s="8">
        <f t="shared" si="3"/>
        <v>350</v>
      </c>
      <c r="L10" s="8">
        <f t="shared" si="3"/>
        <v>0</v>
      </c>
      <c r="M10" s="8">
        <f t="shared" si="3"/>
        <v>78.14</v>
      </c>
      <c r="N10" s="8">
        <f t="shared" si="3"/>
        <v>78.14</v>
      </c>
      <c r="O10" s="8">
        <f t="shared" si="3"/>
        <v>0</v>
      </c>
      <c r="P10" s="5">
        <f t="shared" si="1"/>
        <v>22.325714285714284</v>
      </c>
      <c r="Q10" s="5">
        <f t="shared" si="2"/>
        <v>22.325714285714284</v>
      </c>
      <c r="R10" s="5"/>
    </row>
    <row r="11" spans="1:18" ht="25.5">
      <c r="A11" s="6" t="s">
        <v>35</v>
      </c>
      <c r="B11" s="6">
        <v>1</v>
      </c>
      <c r="C11" s="6" t="s">
        <v>3</v>
      </c>
      <c r="D11" s="6" t="s">
        <v>3</v>
      </c>
      <c r="E11" s="6" t="s">
        <v>8</v>
      </c>
      <c r="F11" s="6" t="s">
        <v>11</v>
      </c>
      <c r="G11" s="6" t="s">
        <v>2</v>
      </c>
      <c r="H11" s="6" t="s">
        <v>6</v>
      </c>
      <c r="I11" s="7" t="s">
        <v>12</v>
      </c>
      <c r="J11" s="8">
        <v>350</v>
      </c>
      <c r="K11" s="8">
        <v>350</v>
      </c>
      <c r="L11" s="8"/>
      <c r="M11" s="9">
        <v>78.14</v>
      </c>
      <c r="N11" s="9">
        <v>78.14</v>
      </c>
      <c r="O11" s="9"/>
      <c r="P11" s="5">
        <f t="shared" si="1"/>
        <v>22.325714285714284</v>
      </c>
      <c r="Q11" s="5">
        <f t="shared" si="2"/>
        <v>22.325714285714284</v>
      </c>
      <c r="R11" s="5"/>
    </row>
    <row r="12" spans="1:18" ht="12.75">
      <c r="A12" s="6" t="s">
        <v>35</v>
      </c>
      <c r="B12" s="6">
        <v>1</v>
      </c>
      <c r="C12" s="6" t="s">
        <v>3</v>
      </c>
      <c r="D12" s="6" t="s">
        <v>11</v>
      </c>
      <c r="E12" s="6" t="s">
        <v>1</v>
      </c>
      <c r="F12" s="6" t="s">
        <v>3</v>
      </c>
      <c r="G12" s="6" t="s">
        <v>2</v>
      </c>
      <c r="H12" s="6" t="s">
        <v>6</v>
      </c>
      <c r="I12" s="7" t="s">
        <v>13</v>
      </c>
      <c r="J12" s="8">
        <f aca="true" t="shared" si="4" ref="J12:O12">J13+J14+J15+J16</f>
        <v>30935.76</v>
      </c>
      <c r="K12" s="8">
        <f t="shared" si="4"/>
        <v>20623.8</v>
      </c>
      <c r="L12" s="8">
        <f t="shared" si="4"/>
        <v>10311.96</v>
      </c>
      <c r="M12" s="8">
        <f t="shared" si="4"/>
        <v>3497.3599999999997</v>
      </c>
      <c r="N12" s="8">
        <f t="shared" si="4"/>
        <v>2331.5699999999997</v>
      </c>
      <c r="O12" s="8">
        <f t="shared" si="4"/>
        <v>1165.79</v>
      </c>
      <c r="P12" s="5">
        <f t="shared" si="1"/>
        <v>11.305233813554281</v>
      </c>
      <c r="Q12" s="5">
        <f t="shared" si="2"/>
        <v>11.30523957757542</v>
      </c>
      <c r="R12" s="5">
        <f>O12/L12*100</f>
        <v>11.305222285579076</v>
      </c>
    </row>
    <row r="13" spans="1:18" ht="51">
      <c r="A13" s="6" t="s">
        <v>35</v>
      </c>
      <c r="B13" s="6">
        <v>1</v>
      </c>
      <c r="C13" s="6" t="s">
        <v>3</v>
      </c>
      <c r="D13" s="6" t="s">
        <v>11</v>
      </c>
      <c r="E13" s="6" t="s">
        <v>9</v>
      </c>
      <c r="F13" s="6" t="s">
        <v>3</v>
      </c>
      <c r="G13" s="6" t="s">
        <v>2</v>
      </c>
      <c r="H13" s="6" t="s">
        <v>6</v>
      </c>
      <c r="I13" s="7" t="s">
        <v>110</v>
      </c>
      <c r="J13" s="8">
        <v>30526.76</v>
      </c>
      <c r="K13" s="8">
        <v>20214.8</v>
      </c>
      <c r="L13" s="8">
        <v>10311.96</v>
      </c>
      <c r="M13" s="8">
        <f>N13+O13</f>
        <v>3477.68</v>
      </c>
      <c r="N13" s="9">
        <v>2318.45</v>
      </c>
      <c r="O13" s="9">
        <v>1159.23</v>
      </c>
      <c r="P13" s="5">
        <f t="shared" si="1"/>
        <v>11.392234223350266</v>
      </c>
      <c r="Q13" s="5">
        <f t="shared" si="2"/>
        <v>11.469072164948454</v>
      </c>
      <c r="R13" s="5">
        <f>O13/L13*100</f>
        <v>11.241606833230541</v>
      </c>
    </row>
    <row r="14" spans="1:18" ht="89.25">
      <c r="A14" s="6" t="s">
        <v>35</v>
      </c>
      <c r="B14" s="6">
        <v>1</v>
      </c>
      <c r="C14" s="6" t="s">
        <v>3</v>
      </c>
      <c r="D14" s="6" t="s">
        <v>11</v>
      </c>
      <c r="E14" s="6" t="s">
        <v>14</v>
      </c>
      <c r="F14" s="6" t="s">
        <v>3</v>
      </c>
      <c r="G14" s="6" t="s">
        <v>2</v>
      </c>
      <c r="H14" s="6" t="s">
        <v>6</v>
      </c>
      <c r="I14" s="7" t="s">
        <v>111</v>
      </c>
      <c r="J14" s="8">
        <v>99</v>
      </c>
      <c r="K14" s="8">
        <v>99</v>
      </c>
      <c r="L14" s="8"/>
      <c r="M14" s="8">
        <f>N14+O14</f>
        <v>17.85</v>
      </c>
      <c r="N14" s="9">
        <v>11.9</v>
      </c>
      <c r="O14" s="9">
        <v>5.95</v>
      </c>
      <c r="P14" s="5">
        <f t="shared" si="1"/>
        <v>18.03030303030303</v>
      </c>
      <c r="Q14" s="5">
        <f t="shared" si="2"/>
        <v>12.02020202020202</v>
      </c>
      <c r="R14" s="5"/>
    </row>
    <row r="15" spans="1:18" ht="38.25">
      <c r="A15" s="6" t="s">
        <v>35</v>
      </c>
      <c r="B15" s="6" t="s">
        <v>20</v>
      </c>
      <c r="C15" s="6" t="s">
        <v>3</v>
      </c>
      <c r="D15" s="6" t="s">
        <v>11</v>
      </c>
      <c r="E15" s="6" t="s">
        <v>33</v>
      </c>
      <c r="F15" s="6" t="s">
        <v>3</v>
      </c>
      <c r="G15" s="6" t="s">
        <v>2</v>
      </c>
      <c r="H15" s="6" t="s">
        <v>6</v>
      </c>
      <c r="I15" s="10" t="s">
        <v>112</v>
      </c>
      <c r="J15" s="8">
        <v>308</v>
      </c>
      <c r="K15" s="8">
        <v>308</v>
      </c>
      <c r="L15" s="8"/>
      <c r="M15" s="8">
        <f>N15+O15</f>
        <v>1.83</v>
      </c>
      <c r="N15" s="9">
        <v>1.22</v>
      </c>
      <c r="O15" s="9">
        <v>0.61</v>
      </c>
      <c r="P15" s="5">
        <f t="shared" si="1"/>
        <v>0.5941558441558442</v>
      </c>
      <c r="Q15" s="5">
        <f t="shared" si="2"/>
        <v>0.3961038961038961</v>
      </c>
      <c r="R15" s="5"/>
    </row>
    <row r="16" spans="1:18" ht="76.5">
      <c r="A16" s="6" t="s">
        <v>35</v>
      </c>
      <c r="B16" s="6" t="s">
        <v>20</v>
      </c>
      <c r="C16" s="6" t="s">
        <v>3</v>
      </c>
      <c r="D16" s="6" t="s">
        <v>11</v>
      </c>
      <c r="E16" s="6" t="s">
        <v>15</v>
      </c>
      <c r="F16" s="6" t="s">
        <v>3</v>
      </c>
      <c r="G16" s="6" t="s">
        <v>2</v>
      </c>
      <c r="H16" s="6" t="s">
        <v>6</v>
      </c>
      <c r="I16" s="10" t="s">
        <v>227</v>
      </c>
      <c r="J16" s="8">
        <v>2</v>
      </c>
      <c r="K16" s="8">
        <v>2</v>
      </c>
      <c r="L16" s="8"/>
      <c r="M16" s="8">
        <f>N16+O16</f>
        <v>0</v>
      </c>
      <c r="N16" s="9"/>
      <c r="O16" s="9"/>
      <c r="P16" s="5">
        <f t="shared" si="1"/>
        <v>0</v>
      </c>
      <c r="Q16" s="5">
        <f t="shared" si="2"/>
        <v>0</v>
      </c>
      <c r="R16" s="5"/>
    </row>
    <row r="17" spans="1:18" ht="25.5">
      <c r="A17" s="6" t="s">
        <v>87</v>
      </c>
      <c r="B17" s="6" t="s">
        <v>20</v>
      </c>
      <c r="C17" s="6" t="s">
        <v>19</v>
      </c>
      <c r="D17" s="6" t="s">
        <v>0</v>
      </c>
      <c r="E17" s="6" t="s">
        <v>1</v>
      </c>
      <c r="F17" s="6" t="s">
        <v>0</v>
      </c>
      <c r="G17" s="6" t="s">
        <v>2</v>
      </c>
      <c r="H17" s="6" t="s">
        <v>6</v>
      </c>
      <c r="I17" s="7" t="s">
        <v>88</v>
      </c>
      <c r="J17" s="8">
        <f aca="true" t="shared" si="5" ref="J17:O17">J18+J19+J20+J21</f>
        <v>3002.7999999999997</v>
      </c>
      <c r="K17" s="8">
        <f t="shared" si="5"/>
        <v>222.79999999999998</v>
      </c>
      <c r="L17" s="8">
        <f t="shared" si="5"/>
        <v>2780</v>
      </c>
      <c r="M17" s="8">
        <f t="shared" si="5"/>
        <v>188.66</v>
      </c>
      <c r="N17" s="8">
        <f t="shared" si="5"/>
        <v>14</v>
      </c>
      <c r="O17" s="8">
        <f t="shared" si="5"/>
        <v>174.66</v>
      </c>
      <c r="P17" s="5">
        <f t="shared" si="1"/>
        <v>6.282802717463701</v>
      </c>
      <c r="Q17" s="5">
        <f t="shared" si="2"/>
        <v>6.28366247755835</v>
      </c>
      <c r="R17" s="5">
        <f aca="true" t="shared" si="6" ref="R17:R22">O17/L17*100</f>
        <v>6.2827338129496395</v>
      </c>
    </row>
    <row r="18" spans="1:18" ht="51">
      <c r="A18" s="11" t="s">
        <v>87</v>
      </c>
      <c r="B18" s="11" t="s">
        <v>20</v>
      </c>
      <c r="C18" s="11" t="s">
        <v>19</v>
      </c>
      <c r="D18" s="11" t="s">
        <v>11</v>
      </c>
      <c r="E18" s="11" t="s">
        <v>89</v>
      </c>
      <c r="F18" s="11" t="s">
        <v>3</v>
      </c>
      <c r="G18" s="11" t="s">
        <v>2</v>
      </c>
      <c r="H18" s="11" t="s">
        <v>6</v>
      </c>
      <c r="I18" s="12" t="s">
        <v>113</v>
      </c>
      <c r="J18" s="1">
        <v>958.4</v>
      </c>
      <c r="K18" s="18">
        <v>71.1</v>
      </c>
      <c r="L18" s="18">
        <v>887.3</v>
      </c>
      <c r="M18" s="18">
        <f>N18+O18</f>
        <v>78.55</v>
      </c>
      <c r="N18" s="18">
        <v>5.83</v>
      </c>
      <c r="O18" s="18">
        <v>72.72</v>
      </c>
      <c r="P18" s="5">
        <f t="shared" si="1"/>
        <v>8.195951585976628</v>
      </c>
      <c r="Q18" s="5">
        <f t="shared" si="2"/>
        <v>8.19971870604782</v>
      </c>
      <c r="R18" s="5">
        <f t="shared" si="6"/>
        <v>8.19564972388144</v>
      </c>
    </row>
    <row r="19" spans="1:18" s="30" customFormat="1" ht="63.75">
      <c r="A19" s="11" t="s">
        <v>87</v>
      </c>
      <c r="B19" s="11" t="s">
        <v>20</v>
      </c>
      <c r="C19" s="11" t="s">
        <v>19</v>
      </c>
      <c r="D19" s="11" t="s">
        <v>11</v>
      </c>
      <c r="E19" s="11" t="s">
        <v>90</v>
      </c>
      <c r="F19" s="11" t="s">
        <v>3</v>
      </c>
      <c r="G19" s="11" t="s">
        <v>2</v>
      </c>
      <c r="H19" s="11" t="s">
        <v>6</v>
      </c>
      <c r="I19" s="12" t="s">
        <v>114</v>
      </c>
      <c r="J19" s="1">
        <v>20.3</v>
      </c>
      <c r="K19" s="18">
        <v>1.5</v>
      </c>
      <c r="L19" s="18">
        <v>18.8</v>
      </c>
      <c r="M19" s="18">
        <f aca="true" t="shared" si="7" ref="M19:M82">N19+O19</f>
        <v>1.6</v>
      </c>
      <c r="N19" s="18">
        <v>0.12</v>
      </c>
      <c r="O19" s="18">
        <v>1.48</v>
      </c>
      <c r="P19" s="5">
        <f t="shared" si="1"/>
        <v>7.8817733990147785</v>
      </c>
      <c r="Q19" s="5">
        <f t="shared" si="2"/>
        <v>8</v>
      </c>
      <c r="R19" s="5">
        <f t="shared" si="6"/>
        <v>7.872340425531915</v>
      </c>
    </row>
    <row r="20" spans="1:18" ht="51">
      <c r="A20" s="11" t="s">
        <v>87</v>
      </c>
      <c r="B20" s="11" t="s">
        <v>20</v>
      </c>
      <c r="C20" s="11" t="s">
        <v>19</v>
      </c>
      <c r="D20" s="11" t="s">
        <v>11</v>
      </c>
      <c r="E20" s="11" t="s">
        <v>91</v>
      </c>
      <c r="F20" s="11" t="s">
        <v>3</v>
      </c>
      <c r="G20" s="11" t="s">
        <v>2</v>
      </c>
      <c r="H20" s="11" t="s">
        <v>6</v>
      </c>
      <c r="I20" s="12" t="s">
        <v>115</v>
      </c>
      <c r="J20" s="1">
        <v>2218.7</v>
      </c>
      <c r="K20" s="18">
        <v>164.6</v>
      </c>
      <c r="L20" s="18">
        <v>2054.1</v>
      </c>
      <c r="M20" s="18">
        <f t="shared" si="7"/>
        <v>124.88000000000001</v>
      </c>
      <c r="N20" s="18">
        <v>9.26</v>
      </c>
      <c r="O20" s="18">
        <v>115.62</v>
      </c>
      <c r="P20" s="5">
        <f t="shared" si="1"/>
        <v>5.628521206111688</v>
      </c>
      <c r="Q20" s="5">
        <f t="shared" si="2"/>
        <v>5.625759416767923</v>
      </c>
      <c r="R20" s="5">
        <f t="shared" si="6"/>
        <v>5.62874251497006</v>
      </c>
    </row>
    <row r="21" spans="1:18" ht="51">
      <c r="A21" s="11" t="s">
        <v>87</v>
      </c>
      <c r="B21" s="11" t="s">
        <v>20</v>
      </c>
      <c r="C21" s="11" t="s">
        <v>19</v>
      </c>
      <c r="D21" s="11" t="s">
        <v>11</v>
      </c>
      <c r="E21" s="11" t="s">
        <v>92</v>
      </c>
      <c r="F21" s="11" t="s">
        <v>3</v>
      </c>
      <c r="G21" s="11" t="s">
        <v>2</v>
      </c>
      <c r="H21" s="11" t="s">
        <v>6</v>
      </c>
      <c r="I21" s="12" t="s">
        <v>116</v>
      </c>
      <c r="J21" s="1">
        <v>-194.6</v>
      </c>
      <c r="K21" s="18">
        <v>-14.4</v>
      </c>
      <c r="L21" s="18">
        <v>-180.2</v>
      </c>
      <c r="M21" s="18">
        <f t="shared" si="7"/>
        <v>-16.37</v>
      </c>
      <c r="N21" s="18">
        <v>-1.21</v>
      </c>
      <c r="O21" s="18">
        <v>-15.16</v>
      </c>
      <c r="P21" s="5">
        <f t="shared" si="1"/>
        <v>8.41212744090442</v>
      </c>
      <c r="Q21" s="5">
        <f t="shared" si="2"/>
        <v>8.402777777777777</v>
      </c>
      <c r="R21" s="5">
        <f t="shared" si="6"/>
        <v>8.412874583795784</v>
      </c>
    </row>
    <row r="22" spans="1:18" ht="12.75">
      <c r="A22" s="6" t="s">
        <v>35</v>
      </c>
      <c r="B22" s="6">
        <v>1</v>
      </c>
      <c r="C22" s="6" t="s">
        <v>16</v>
      </c>
      <c r="D22" s="6" t="s">
        <v>0</v>
      </c>
      <c r="E22" s="6" t="s">
        <v>1</v>
      </c>
      <c r="F22" s="6" t="s">
        <v>0</v>
      </c>
      <c r="G22" s="6" t="s">
        <v>2</v>
      </c>
      <c r="H22" s="6" t="s">
        <v>1</v>
      </c>
      <c r="I22" s="7" t="s">
        <v>17</v>
      </c>
      <c r="J22" s="8">
        <f aca="true" t="shared" si="8" ref="J22:O22">J23+J25+J29</f>
        <v>6493.3</v>
      </c>
      <c r="K22" s="8">
        <f t="shared" si="8"/>
        <v>6391.8</v>
      </c>
      <c r="L22" s="8">
        <f t="shared" si="8"/>
        <v>101.5</v>
      </c>
      <c r="M22" s="18">
        <f t="shared" si="7"/>
        <v>1269.33</v>
      </c>
      <c r="N22" s="8">
        <f t="shared" si="8"/>
        <v>1269.59</v>
      </c>
      <c r="O22" s="8">
        <f t="shared" si="8"/>
        <v>-0.26</v>
      </c>
      <c r="P22" s="5">
        <f t="shared" si="1"/>
        <v>19.548303636055625</v>
      </c>
      <c r="Q22" s="5">
        <f t="shared" si="2"/>
        <v>19.862792953471633</v>
      </c>
      <c r="R22" s="5">
        <f t="shared" si="6"/>
        <v>-0.2561576354679803</v>
      </c>
    </row>
    <row r="23" spans="1:18" ht="12.75">
      <c r="A23" s="6" t="s">
        <v>35</v>
      </c>
      <c r="B23" s="6">
        <v>1</v>
      </c>
      <c r="C23" s="6" t="s">
        <v>16</v>
      </c>
      <c r="D23" s="6" t="s">
        <v>11</v>
      </c>
      <c r="E23" s="6" t="s">
        <v>1</v>
      </c>
      <c r="F23" s="6" t="s">
        <v>11</v>
      </c>
      <c r="G23" s="6" t="s">
        <v>2</v>
      </c>
      <c r="H23" s="6" t="s">
        <v>6</v>
      </c>
      <c r="I23" s="7" t="s">
        <v>18</v>
      </c>
      <c r="J23" s="8">
        <f aca="true" t="shared" si="9" ref="J23:O23">J24</f>
        <v>6150</v>
      </c>
      <c r="K23" s="8">
        <f t="shared" si="9"/>
        <v>6150</v>
      </c>
      <c r="L23" s="8">
        <f t="shared" si="9"/>
        <v>0</v>
      </c>
      <c r="M23" s="18">
        <f t="shared" si="7"/>
        <v>1246.52</v>
      </c>
      <c r="N23" s="8">
        <f t="shared" si="9"/>
        <v>1246.52</v>
      </c>
      <c r="O23" s="8">
        <f t="shared" si="9"/>
        <v>0</v>
      </c>
      <c r="P23" s="5">
        <f t="shared" si="1"/>
        <v>20.26861788617886</v>
      </c>
      <c r="Q23" s="5">
        <f t="shared" si="2"/>
        <v>20.26861788617886</v>
      </c>
      <c r="R23" s="5"/>
    </row>
    <row r="24" spans="1:18" ht="12.75">
      <c r="A24" s="6" t="s">
        <v>35</v>
      </c>
      <c r="B24" s="6" t="s">
        <v>20</v>
      </c>
      <c r="C24" s="6" t="s">
        <v>16</v>
      </c>
      <c r="D24" s="6" t="s">
        <v>11</v>
      </c>
      <c r="E24" s="6" t="s">
        <v>9</v>
      </c>
      <c r="F24" s="6" t="s">
        <v>11</v>
      </c>
      <c r="G24" s="6" t="s">
        <v>2</v>
      </c>
      <c r="H24" s="6" t="s">
        <v>6</v>
      </c>
      <c r="I24" s="7" t="s">
        <v>18</v>
      </c>
      <c r="J24" s="8">
        <v>6150</v>
      </c>
      <c r="K24" s="8">
        <v>6150</v>
      </c>
      <c r="L24" s="8"/>
      <c r="M24" s="18">
        <f t="shared" si="7"/>
        <v>1246.52</v>
      </c>
      <c r="N24" s="9">
        <v>1246.52</v>
      </c>
      <c r="O24" s="9"/>
      <c r="P24" s="5">
        <f t="shared" si="1"/>
        <v>20.26861788617886</v>
      </c>
      <c r="Q24" s="5">
        <f t="shared" si="2"/>
        <v>20.26861788617886</v>
      </c>
      <c r="R24" s="5"/>
    </row>
    <row r="25" spans="1:18" ht="12.75">
      <c r="A25" s="6" t="s">
        <v>35</v>
      </c>
      <c r="B25" s="6" t="s">
        <v>20</v>
      </c>
      <c r="C25" s="6" t="s">
        <v>16</v>
      </c>
      <c r="D25" s="6" t="s">
        <v>19</v>
      </c>
      <c r="E25" s="6" t="s">
        <v>1</v>
      </c>
      <c r="F25" s="6" t="s">
        <v>0</v>
      </c>
      <c r="G25" s="6" t="s">
        <v>2</v>
      </c>
      <c r="H25" s="6" t="s">
        <v>6</v>
      </c>
      <c r="I25" s="7" t="s">
        <v>49</v>
      </c>
      <c r="J25" s="8">
        <f aca="true" t="shared" si="10" ref="J25:O25">J26</f>
        <v>216.5</v>
      </c>
      <c r="K25" s="8">
        <f t="shared" si="10"/>
        <v>115</v>
      </c>
      <c r="L25" s="8">
        <f t="shared" si="10"/>
        <v>101.5</v>
      </c>
      <c r="M25" s="18">
        <f t="shared" si="7"/>
        <v>-0.52</v>
      </c>
      <c r="N25" s="8">
        <f t="shared" si="10"/>
        <v>-0.26</v>
      </c>
      <c r="O25" s="8">
        <f t="shared" si="10"/>
        <v>-0.26</v>
      </c>
      <c r="P25" s="5">
        <f t="shared" si="1"/>
        <v>-0.24018475750577367</v>
      </c>
      <c r="Q25" s="5">
        <f t="shared" si="2"/>
        <v>-0.22608695652173916</v>
      </c>
      <c r="R25" s="5">
        <f>O25/L25*100</f>
        <v>-0.2561576354679803</v>
      </c>
    </row>
    <row r="26" spans="1:18" ht="12.75">
      <c r="A26" s="6" t="s">
        <v>35</v>
      </c>
      <c r="B26" s="6" t="s">
        <v>20</v>
      </c>
      <c r="C26" s="6" t="s">
        <v>16</v>
      </c>
      <c r="D26" s="6" t="s">
        <v>19</v>
      </c>
      <c r="E26" s="6" t="s">
        <v>9</v>
      </c>
      <c r="F26" s="6" t="s">
        <v>3</v>
      </c>
      <c r="G26" s="6" t="s">
        <v>2</v>
      </c>
      <c r="H26" s="6" t="s">
        <v>6</v>
      </c>
      <c r="I26" s="7" t="s">
        <v>49</v>
      </c>
      <c r="J26" s="8">
        <v>216.5</v>
      </c>
      <c r="K26" s="8">
        <v>115</v>
      </c>
      <c r="L26" s="8">
        <v>101.5</v>
      </c>
      <c r="M26" s="18">
        <f t="shared" si="7"/>
        <v>-0.52</v>
      </c>
      <c r="N26" s="9">
        <v>-0.26</v>
      </c>
      <c r="O26" s="9">
        <v>-0.26</v>
      </c>
      <c r="P26" s="5">
        <f t="shared" si="1"/>
        <v>-0.24018475750577367</v>
      </c>
      <c r="Q26" s="5">
        <f t="shared" si="2"/>
        <v>-0.22608695652173916</v>
      </c>
      <c r="R26" s="5">
        <f>O26/L26*100</f>
        <v>-0.2561576354679803</v>
      </c>
    </row>
    <row r="27" spans="1:18" ht="25.5">
      <c r="A27" s="6" t="s">
        <v>35</v>
      </c>
      <c r="B27" s="6" t="s">
        <v>20</v>
      </c>
      <c r="C27" s="6" t="s">
        <v>16</v>
      </c>
      <c r="D27" s="6" t="s">
        <v>19</v>
      </c>
      <c r="E27" s="6" t="s">
        <v>14</v>
      </c>
      <c r="F27" s="6" t="s">
        <v>3</v>
      </c>
      <c r="G27" s="6" t="s">
        <v>2</v>
      </c>
      <c r="H27" s="6" t="s">
        <v>6</v>
      </c>
      <c r="I27" s="7" t="s">
        <v>217</v>
      </c>
      <c r="J27" s="8">
        <v>0</v>
      </c>
      <c r="K27" s="8"/>
      <c r="L27" s="8"/>
      <c r="M27" s="18">
        <f t="shared" si="7"/>
        <v>0</v>
      </c>
      <c r="N27" s="9"/>
      <c r="O27" s="9"/>
      <c r="P27" s="5"/>
      <c r="Q27" s="5"/>
      <c r="R27" s="5"/>
    </row>
    <row r="28" spans="1:18" ht="25.5">
      <c r="A28" s="6" t="s">
        <v>35</v>
      </c>
      <c r="B28" s="6" t="s">
        <v>20</v>
      </c>
      <c r="C28" s="6" t="s">
        <v>16</v>
      </c>
      <c r="D28" s="6" t="s">
        <v>73</v>
      </c>
      <c r="E28" s="6" t="s">
        <v>1</v>
      </c>
      <c r="F28" s="6" t="s">
        <v>11</v>
      </c>
      <c r="G28" s="6" t="s">
        <v>2</v>
      </c>
      <c r="H28" s="6" t="s">
        <v>6</v>
      </c>
      <c r="I28" s="7" t="s">
        <v>99</v>
      </c>
      <c r="J28" s="9">
        <f aca="true" t="shared" si="11" ref="J28:O28">J29</f>
        <v>126.8</v>
      </c>
      <c r="K28" s="9">
        <f t="shared" si="11"/>
        <v>126.8</v>
      </c>
      <c r="L28" s="9">
        <f t="shared" si="11"/>
        <v>0</v>
      </c>
      <c r="M28" s="18">
        <f t="shared" si="7"/>
        <v>23.33</v>
      </c>
      <c r="N28" s="9">
        <f t="shared" si="11"/>
        <v>23.33</v>
      </c>
      <c r="O28" s="9">
        <f t="shared" si="11"/>
        <v>0</v>
      </c>
      <c r="P28" s="5">
        <f t="shared" si="1"/>
        <v>18.39905362776025</v>
      </c>
      <c r="Q28" s="5">
        <f t="shared" si="2"/>
        <v>18.39905362776025</v>
      </c>
      <c r="R28" s="5"/>
    </row>
    <row r="29" spans="1:18" ht="25.5">
      <c r="A29" s="6" t="s">
        <v>35</v>
      </c>
      <c r="B29" s="6" t="s">
        <v>20</v>
      </c>
      <c r="C29" s="6" t="s">
        <v>16</v>
      </c>
      <c r="D29" s="6" t="s">
        <v>73</v>
      </c>
      <c r="E29" s="6" t="s">
        <v>14</v>
      </c>
      <c r="F29" s="6" t="s">
        <v>11</v>
      </c>
      <c r="G29" s="6" t="s">
        <v>2</v>
      </c>
      <c r="H29" s="6" t="s">
        <v>6</v>
      </c>
      <c r="I29" s="7" t="s">
        <v>85</v>
      </c>
      <c r="J29" s="9">
        <v>126.8</v>
      </c>
      <c r="K29" s="9">
        <v>126.8</v>
      </c>
      <c r="L29" s="9"/>
      <c r="M29" s="18">
        <f t="shared" si="7"/>
        <v>23.33</v>
      </c>
      <c r="N29" s="9">
        <v>23.33</v>
      </c>
      <c r="O29" s="9"/>
      <c r="P29" s="5">
        <f t="shared" si="1"/>
        <v>18.39905362776025</v>
      </c>
      <c r="Q29" s="5">
        <f t="shared" si="2"/>
        <v>18.39905362776025</v>
      </c>
      <c r="R29" s="5"/>
    </row>
    <row r="30" spans="1:18" ht="12.75">
      <c r="A30" s="6" t="s">
        <v>35</v>
      </c>
      <c r="B30" s="6" t="s">
        <v>20</v>
      </c>
      <c r="C30" s="6" t="s">
        <v>21</v>
      </c>
      <c r="D30" s="6" t="s">
        <v>0</v>
      </c>
      <c r="E30" s="6" t="s">
        <v>1</v>
      </c>
      <c r="F30" s="6" t="s">
        <v>0</v>
      </c>
      <c r="G30" s="6" t="s">
        <v>2</v>
      </c>
      <c r="H30" s="6" t="s">
        <v>1</v>
      </c>
      <c r="I30" s="7" t="s">
        <v>248</v>
      </c>
      <c r="J30" s="9">
        <f aca="true" t="shared" si="12" ref="J30:O30">J31+J33</f>
        <v>4829.610000000001</v>
      </c>
      <c r="K30" s="9">
        <f t="shared" si="12"/>
        <v>0</v>
      </c>
      <c r="L30" s="9">
        <f t="shared" si="12"/>
        <v>4829.610000000001</v>
      </c>
      <c r="M30" s="18">
        <f t="shared" si="7"/>
        <v>562.62</v>
      </c>
      <c r="N30" s="9">
        <f t="shared" si="12"/>
        <v>0</v>
      </c>
      <c r="O30" s="9">
        <f t="shared" si="12"/>
        <v>562.62</v>
      </c>
      <c r="P30" s="5">
        <f t="shared" si="1"/>
        <v>11.649387838769588</v>
      </c>
      <c r="Q30" s="5"/>
      <c r="R30" s="5">
        <f aca="true" t="shared" si="13" ref="R30:R37">O30/L30*100</f>
        <v>11.649387838769588</v>
      </c>
    </row>
    <row r="31" spans="1:18" ht="12.75">
      <c r="A31" s="6" t="s">
        <v>35</v>
      </c>
      <c r="B31" s="6" t="s">
        <v>20</v>
      </c>
      <c r="C31" s="6" t="s">
        <v>21</v>
      </c>
      <c r="D31" s="6" t="s">
        <v>3</v>
      </c>
      <c r="E31" s="6" t="s">
        <v>1</v>
      </c>
      <c r="F31" s="6" t="s">
        <v>0</v>
      </c>
      <c r="G31" s="6" t="s">
        <v>2</v>
      </c>
      <c r="H31" s="6" t="s">
        <v>6</v>
      </c>
      <c r="I31" s="7" t="s">
        <v>249</v>
      </c>
      <c r="J31" s="9">
        <f aca="true" t="shared" si="14" ref="J31:O31">J32</f>
        <v>759.21</v>
      </c>
      <c r="K31" s="9">
        <f t="shared" si="14"/>
        <v>0</v>
      </c>
      <c r="L31" s="9">
        <f t="shared" si="14"/>
        <v>759.21</v>
      </c>
      <c r="M31" s="18">
        <f t="shared" si="7"/>
        <v>36.14</v>
      </c>
      <c r="N31" s="9">
        <f t="shared" si="14"/>
        <v>0</v>
      </c>
      <c r="O31" s="9">
        <f t="shared" si="14"/>
        <v>36.14</v>
      </c>
      <c r="P31" s="5">
        <f t="shared" si="1"/>
        <v>4.760211272243517</v>
      </c>
      <c r="Q31" s="5"/>
      <c r="R31" s="5">
        <f t="shared" si="13"/>
        <v>4.760211272243517</v>
      </c>
    </row>
    <row r="32" spans="1:18" ht="25.5">
      <c r="A32" s="6" t="s">
        <v>35</v>
      </c>
      <c r="B32" s="6" t="s">
        <v>20</v>
      </c>
      <c r="C32" s="6" t="s">
        <v>21</v>
      </c>
      <c r="D32" s="6" t="s">
        <v>3</v>
      </c>
      <c r="E32" s="6" t="s">
        <v>33</v>
      </c>
      <c r="F32" s="6" t="s">
        <v>41</v>
      </c>
      <c r="G32" s="6" t="s">
        <v>2</v>
      </c>
      <c r="H32" s="6" t="s">
        <v>6</v>
      </c>
      <c r="I32" s="7" t="s">
        <v>251</v>
      </c>
      <c r="J32" s="9">
        <v>759.21</v>
      </c>
      <c r="K32" s="9"/>
      <c r="L32" s="9">
        <v>759.21</v>
      </c>
      <c r="M32" s="18">
        <f t="shared" si="7"/>
        <v>36.14</v>
      </c>
      <c r="N32" s="9"/>
      <c r="O32" s="9">
        <v>36.14</v>
      </c>
      <c r="P32" s="5">
        <f t="shared" si="1"/>
        <v>4.760211272243517</v>
      </c>
      <c r="Q32" s="5"/>
      <c r="R32" s="5">
        <f t="shared" si="13"/>
        <v>4.760211272243517</v>
      </c>
    </row>
    <row r="33" spans="1:18" ht="12.75">
      <c r="A33" s="6" t="s">
        <v>35</v>
      </c>
      <c r="B33" s="6" t="s">
        <v>20</v>
      </c>
      <c r="C33" s="6" t="s">
        <v>21</v>
      </c>
      <c r="D33" s="6" t="s">
        <v>21</v>
      </c>
      <c r="E33" s="6" t="s">
        <v>1</v>
      </c>
      <c r="F33" s="6" t="s">
        <v>0</v>
      </c>
      <c r="G33" s="6" t="s">
        <v>2</v>
      </c>
      <c r="H33" s="6" t="s">
        <v>6</v>
      </c>
      <c r="I33" s="7" t="s">
        <v>252</v>
      </c>
      <c r="J33" s="9">
        <f aca="true" t="shared" si="15" ref="J33:O33">J34+J36</f>
        <v>4070.4</v>
      </c>
      <c r="K33" s="9">
        <f t="shared" si="15"/>
        <v>0</v>
      </c>
      <c r="L33" s="9">
        <f t="shared" si="15"/>
        <v>4070.4</v>
      </c>
      <c r="M33" s="18">
        <f t="shared" si="7"/>
        <v>526.48</v>
      </c>
      <c r="N33" s="9">
        <f t="shared" si="15"/>
        <v>0</v>
      </c>
      <c r="O33" s="9">
        <f t="shared" si="15"/>
        <v>526.48</v>
      </c>
      <c r="P33" s="5">
        <f t="shared" si="1"/>
        <v>12.93435534591195</v>
      </c>
      <c r="Q33" s="5"/>
      <c r="R33" s="5">
        <f t="shared" si="13"/>
        <v>12.93435534591195</v>
      </c>
    </row>
    <row r="34" spans="1:18" ht="25.5">
      <c r="A34" s="6" t="s">
        <v>35</v>
      </c>
      <c r="B34" s="6" t="s">
        <v>20</v>
      </c>
      <c r="C34" s="6" t="s">
        <v>21</v>
      </c>
      <c r="D34" s="6" t="s">
        <v>21</v>
      </c>
      <c r="E34" s="6" t="s">
        <v>33</v>
      </c>
      <c r="F34" s="6" t="s">
        <v>0</v>
      </c>
      <c r="G34" s="6" t="s">
        <v>2</v>
      </c>
      <c r="H34" s="6" t="s">
        <v>6</v>
      </c>
      <c r="I34" s="7" t="s">
        <v>253</v>
      </c>
      <c r="J34" s="9">
        <f aca="true" t="shared" si="16" ref="J34:O34">J35</f>
        <v>1971.4</v>
      </c>
      <c r="K34" s="9">
        <f t="shared" si="16"/>
        <v>0</v>
      </c>
      <c r="L34" s="9">
        <f t="shared" si="16"/>
        <v>1971.4</v>
      </c>
      <c r="M34" s="18">
        <f t="shared" si="7"/>
        <v>431.6</v>
      </c>
      <c r="N34" s="9">
        <f t="shared" si="16"/>
        <v>0</v>
      </c>
      <c r="O34" s="9">
        <f t="shared" si="16"/>
        <v>431.6</v>
      </c>
      <c r="P34" s="5">
        <f t="shared" si="1"/>
        <v>21.89307091407122</v>
      </c>
      <c r="Q34" s="5"/>
      <c r="R34" s="5">
        <f t="shared" si="13"/>
        <v>21.89307091407122</v>
      </c>
    </row>
    <row r="35" spans="1:18" ht="25.5">
      <c r="A35" s="6" t="s">
        <v>35</v>
      </c>
      <c r="B35" s="6" t="s">
        <v>20</v>
      </c>
      <c r="C35" s="6" t="s">
        <v>21</v>
      </c>
      <c r="D35" s="6" t="s">
        <v>21</v>
      </c>
      <c r="E35" s="6" t="s">
        <v>123</v>
      </c>
      <c r="F35" s="6" t="s">
        <v>41</v>
      </c>
      <c r="G35" s="6" t="s">
        <v>2</v>
      </c>
      <c r="H35" s="6" t="s">
        <v>6</v>
      </c>
      <c r="I35" s="7" t="s">
        <v>254</v>
      </c>
      <c r="J35" s="9">
        <v>1971.4</v>
      </c>
      <c r="K35" s="9"/>
      <c r="L35" s="9">
        <v>1971.4</v>
      </c>
      <c r="M35" s="18">
        <f t="shared" si="7"/>
        <v>431.6</v>
      </c>
      <c r="N35" s="9"/>
      <c r="O35" s="9">
        <v>431.6</v>
      </c>
      <c r="P35" s="5">
        <f t="shared" si="1"/>
        <v>21.89307091407122</v>
      </c>
      <c r="Q35" s="5"/>
      <c r="R35" s="5">
        <f t="shared" si="13"/>
        <v>21.89307091407122</v>
      </c>
    </row>
    <row r="36" spans="1:18" ht="25.5">
      <c r="A36" s="6" t="s">
        <v>35</v>
      </c>
      <c r="B36" s="6" t="s">
        <v>20</v>
      </c>
      <c r="C36" s="6" t="s">
        <v>21</v>
      </c>
      <c r="D36" s="6" t="s">
        <v>21</v>
      </c>
      <c r="E36" s="6" t="s">
        <v>15</v>
      </c>
      <c r="F36" s="6" t="s">
        <v>0</v>
      </c>
      <c r="G36" s="6" t="s">
        <v>2</v>
      </c>
      <c r="H36" s="6" t="s">
        <v>6</v>
      </c>
      <c r="I36" s="7" t="s">
        <v>255</v>
      </c>
      <c r="J36" s="9">
        <f aca="true" t="shared" si="17" ref="J36:O36">J37</f>
        <v>2099</v>
      </c>
      <c r="K36" s="9">
        <f t="shared" si="17"/>
        <v>0</v>
      </c>
      <c r="L36" s="9">
        <f t="shared" si="17"/>
        <v>2099</v>
      </c>
      <c r="M36" s="18">
        <f t="shared" si="7"/>
        <v>94.88</v>
      </c>
      <c r="N36" s="9">
        <f t="shared" si="17"/>
        <v>0</v>
      </c>
      <c r="O36" s="9">
        <f t="shared" si="17"/>
        <v>94.88</v>
      </c>
      <c r="P36" s="5">
        <f t="shared" si="1"/>
        <v>4.520247737017627</v>
      </c>
      <c r="Q36" s="5"/>
      <c r="R36" s="5">
        <f t="shared" si="13"/>
        <v>4.520247737017627</v>
      </c>
    </row>
    <row r="37" spans="1:18" ht="25.5">
      <c r="A37" s="6" t="s">
        <v>35</v>
      </c>
      <c r="B37" s="6" t="s">
        <v>20</v>
      </c>
      <c r="C37" s="6" t="s">
        <v>21</v>
      </c>
      <c r="D37" s="6" t="s">
        <v>21</v>
      </c>
      <c r="E37" s="6" t="s">
        <v>250</v>
      </c>
      <c r="F37" s="6" t="s">
        <v>41</v>
      </c>
      <c r="G37" s="6" t="s">
        <v>2</v>
      </c>
      <c r="H37" s="6" t="s">
        <v>6</v>
      </c>
      <c r="I37" s="7" t="s">
        <v>256</v>
      </c>
      <c r="J37" s="9">
        <v>2099</v>
      </c>
      <c r="K37" s="9"/>
      <c r="L37" s="9">
        <v>2099</v>
      </c>
      <c r="M37" s="18">
        <f t="shared" si="7"/>
        <v>94.88</v>
      </c>
      <c r="N37" s="9"/>
      <c r="O37" s="9">
        <v>94.88</v>
      </c>
      <c r="P37" s="5">
        <f t="shared" si="1"/>
        <v>4.520247737017627</v>
      </c>
      <c r="Q37" s="5"/>
      <c r="R37" s="5">
        <f t="shared" si="13"/>
        <v>4.520247737017627</v>
      </c>
    </row>
    <row r="38" spans="1:18" ht="12.75">
      <c r="A38" s="6" t="s">
        <v>1</v>
      </c>
      <c r="B38" s="6" t="s">
        <v>20</v>
      </c>
      <c r="C38" s="6" t="s">
        <v>22</v>
      </c>
      <c r="D38" s="6" t="s">
        <v>0</v>
      </c>
      <c r="E38" s="6" t="s">
        <v>1</v>
      </c>
      <c r="F38" s="6" t="s">
        <v>0</v>
      </c>
      <c r="G38" s="6" t="s">
        <v>2</v>
      </c>
      <c r="H38" s="6" t="s">
        <v>1</v>
      </c>
      <c r="I38" s="13" t="s">
        <v>23</v>
      </c>
      <c r="J38" s="8">
        <f>J39</f>
        <v>1242</v>
      </c>
      <c r="K38" s="8">
        <f aca="true" t="shared" si="18" ref="K38:O39">K39</f>
        <v>1242</v>
      </c>
      <c r="L38" s="8">
        <f t="shared" si="18"/>
        <v>0</v>
      </c>
      <c r="M38" s="18">
        <f t="shared" si="7"/>
        <v>148.67</v>
      </c>
      <c r="N38" s="8">
        <f t="shared" si="18"/>
        <v>141.07</v>
      </c>
      <c r="O38" s="8">
        <f>O39+O41</f>
        <v>7.6</v>
      </c>
      <c r="P38" s="5">
        <f t="shared" si="1"/>
        <v>11.970209339774557</v>
      </c>
      <c r="Q38" s="5">
        <f t="shared" si="2"/>
        <v>11.35829307568438</v>
      </c>
      <c r="R38" s="5"/>
    </row>
    <row r="39" spans="1:18" ht="25.5">
      <c r="A39" s="6" t="s">
        <v>35</v>
      </c>
      <c r="B39" s="6" t="s">
        <v>20</v>
      </c>
      <c r="C39" s="6" t="s">
        <v>22</v>
      </c>
      <c r="D39" s="6" t="s">
        <v>19</v>
      </c>
      <c r="E39" s="6" t="s">
        <v>1</v>
      </c>
      <c r="F39" s="6" t="s">
        <v>3</v>
      </c>
      <c r="G39" s="6" t="s">
        <v>2</v>
      </c>
      <c r="H39" s="6" t="s">
        <v>6</v>
      </c>
      <c r="I39" s="13" t="s">
        <v>24</v>
      </c>
      <c r="J39" s="8">
        <f>J40</f>
        <v>1242</v>
      </c>
      <c r="K39" s="8">
        <f t="shared" si="18"/>
        <v>1242</v>
      </c>
      <c r="L39" s="8">
        <f t="shared" si="18"/>
        <v>0</v>
      </c>
      <c r="M39" s="18">
        <f t="shared" si="7"/>
        <v>141.07</v>
      </c>
      <c r="N39" s="8">
        <f t="shared" si="18"/>
        <v>141.07</v>
      </c>
      <c r="O39" s="8">
        <f t="shared" si="18"/>
        <v>0</v>
      </c>
      <c r="P39" s="5">
        <f t="shared" si="1"/>
        <v>11.35829307568438</v>
      </c>
      <c r="Q39" s="5">
        <f t="shared" si="2"/>
        <v>11.35829307568438</v>
      </c>
      <c r="R39" s="5"/>
    </row>
    <row r="40" spans="1:18" ht="51">
      <c r="A40" s="6" t="s">
        <v>35</v>
      </c>
      <c r="B40" s="6" t="s">
        <v>20</v>
      </c>
      <c r="C40" s="6" t="s">
        <v>22</v>
      </c>
      <c r="D40" s="6" t="s">
        <v>19</v>
      </c>
      <c r="E40" s="6" t="s">
        <v>9</v>
      </c>
      <c r="F40" s="6" t="s">
        <v>3</v>
      </c>
      <c r="G40" s="6" t="s">
        <v>2</v>
      </c>
      <c r="H40" s="6" t="s">
        <v>6</v>
      </c>
      <c r="I40" s="13" t="s">
        <v>50</v>
      </c>
      <c r="J40" s="8">
        <v>1242</v>
      </c>
      <c r="K40" s="8">
        <v>1242</v>
      </c>
      <c r="L40" s="8"/>
      <c r="M40" s="18">
        <f t="shared" si="7"/>
        <v>141.07</v>
      </c>
      <c r="N40" s="9">
        <v>141.07</v>
      </c>
      <c r="O40" s="9"/>
      <c r="P40" s="5">
        <f t="shared" si="1"/>
        <v>11.35829307568438</v>
      </c>
      <c r="Q40" s="5">
        <f t="shared" si="2"/>
        <v>11.35829307568438</v>
      </c>
      <c r="R40" s="5"/>
    </row>
    <row r="41" spans="1:18" ht="38.25">
      <c r="A41" s="6" t="s">
        <v>35</v>
      </c>
      <c r="B41" s="6" t="s">
        <v>20</v>
      </c>
      <c r="C41" s="6" t="s">
        <v>22</v>
      </c>
      <c r="D41" s="6" t="s">
        <v>73</v>
      </c>
      <c r="E41" s="6" t="s">
        <v>1</v>
      </c>
      <c r="F41" s="6" t="s">
        <v>3</v>
      </c>
      <c r="G41" s="6" t="s">
        <v>2</v>
      </c>
      <c r="H41" s="6" t="s">
        <v>6</v>
      </c>
      <c r="I41" s="13" t="s">
        <v>218</v>
      </c>
      <c r="J41" s="8">
        <v>0</v>
      </c>
      <c r="K41" s="8"/>
      <c r="L41" s="8"/>
      <c r="M41" s="18">
        <f t="shared" si="7"/>
        <v>7.6</v>
      </c>
      <c r="N41" s="9">
        <v>0</v>
      </c>
      <c r="O41" s="9">
        <v>7.6</v>
      </c>
      <c r="P41" s="5"/>
      <c r="Q41" s="5"/>
      <c r="R41" s="5"/>
    </row>
    <row r="42" spans="1:18" ht="51">
      <c r="A42" s="6" t="s">
        <v>35</v>
      </c>
      <c r="B42" s="6" t="s">
        <v>20</v>
      </c>
      <c r="C42" s="6" t="s">
        <v>22</v>
      </c>
      <c r="D42" s="6" t="s">
        <v>73</v>
      </c>
      <c r="E42" s="6" t="s">
        <v>14</v>
      </c>
      <c r="F42" s="6" t="s">
        <v>3</v>
      </c>
      <c r="G42" s="6" t="s">
        <v>2</v>
      </c>
      <c r="H42" s="6" t="s">
        <v>6</v>
      </c>
      <c r="I42" s="13" t="s">
        <v>219</v>
      </c>
      <c r="J42" s="8">
        <v>0</v>
      </c>
      <c r="K42" s="8"/>
      <c r="L42" s="8"/>
      <c r="M42" s="18">
        <f t="shared" si="7"/>
        <v>7.6</v>
      </c>
      <c r="N42" s="9">
        <v>0</v>
      </c>
      <c r="O42" s="9">
        <v>7.6</v>
      </c>
      <c r="P42" s="5"/>
      <c r="Q42" s="5"/>
      <c r="R42" s="5"/>
    </row>
    <row r="43" spans="1:18" ht="12.75">
      <c r="A43" s="32" t="s">
        <v>1</v>
      </c>
      <c r="B43" s="32" t="s">
        <v>20</v>
      </c>
      <c r="C43" s="32" t="s">
        <v>43</v>
      </c>
      <c r="D43" s="32" t="s">
        <v>0</v>
      </c>
      <c r="E43" s="32" t="s">
        <v>1</v>
      </c>
      <c r="F43" s="32" t="s">
        <v>0</v>
      </c>
      <c r="G43" s="32" t="s">
        <v>2</v>
      </c>
      <c r="H43" s="32" t="s">
        <v>1</v>
      </c>
      <c r="I43" s="33" t="s">
        <v>124</v>
      </c>
      <c r="J43" s="8">
        <v>0</v>
      </c>
      <c r="K43" s="8">
        <v>0</v>
      </c>
      <c r="L43" s="8">
        <v>0</v>
      </c>
      <c r="M43" s="18">
        <f t="shared" si="7"/>
        <v>0</v>
      </c>
      <c r="N43" s="8">
        <v>0</v>
      </c>
      <c r="O43" s="8">
        <v>0</v>
      </c>
      <c r="P43" s="5"/>
      <c r="Q43" s="5"/>
      <c r="R43" s="5"/>
    </row>
    <row r="44" spans="1:18" ht="25.5">
      <c r="A44" s="6" t="s">
        <v>52</v>
      </c>
      <c r="B44" s="6" t="s">
        <v>20</v>
      </c>
      <c r="C44" s="6" t="s">
        <v>25</v>
      </c>
      <c r="D44" s="6" t="s">
        <v>0</v>
      </c>
      <c r="E44" s="6" t="s">
        <v>1</v>
      </c>
      <c r="F44" s="6" t="s">
        <v>0</v>
      </c>
      <c r="G44" s="6" t="s">
        <v>2</v>
      </c>
      <c r="H44" s="6" t="s">
        <v>1</v>
      </c>
      <c r="I44" s="7" t="s">
        <v>26</v>
      </c>
      <c r="J44" s="8">
        <f>J45+J48</f>
        <v>3383.25</v>
      </c>
      <c r="K44" s="8">
        <f>K45+K48</f>
        <v>2700</v>
      </c>
      <c r="L44" s="8">
        <f>L45+L48</f>
        <v>683.25</v>
      </c>
      <c r="M44" s="18">
        <f t="shared" si="7"/>
        <v>330.04</v>
      </c>
      <c r="N44" s="8">
        <f>N45+N47+N51</f>
        <v>263.8</v>
      </c>
      <c r="O44" s="8">
        <f>O45+O47+O51</f>
        <v>66.24000000000001</v>
      </c>
      <c r="P44" s="5">
        <f t="shared" si="1"/>
        <v>9.755117121111358</v>
      </c>
      <c r="Q44" s="5">
        <f t="shared" si="2"/>
        <v>9.77037037037037</v>
      </c>
      <c r="R44" s="5">
        <f>O44/L44*100</f>
        <v>9.694840834248081</v>
      </c>
    </row>
    <row r="45" spans="1:18" ht="63.75">
      <c r="A45" s="6" t="s">
        <v>52</v>
      </c>
      <c r="B45" s="6" t="s">
        <v>20</v>
      </c>
      <c r="C45" s="6" t="s">
        <v>25</v>
      </c>
      <c r="D45" s="6" t="s">
        <v>16</v>
      </c>
      <c r="E45" s="6" t="s">
        <v>1</v>
      </c>
      <c r="F45" s="6" t="s">
        <v>0</v>
      </c>
      <c r="G45" s="6" t="s">
        <v>2</v>
      </c>
      <c r="H45" s="6" t="s">
        <v>29</v>
      </c>
      <c r="I45" s="14" t="s">
        <v>93</v>
      </c>
      <c r="J45" s="8">
        <f aca="true" t="shared" si="19" ref="J45:O45">SUM(J46)</f>
        <v>1500</v>
      </c>
      <c r="K45" s="8">
        <f t="shared" si="19"/>
        <v>1500</v>
      </c>
      <c r="L45" s="8">
        <f t="shared" si="19"/>
        <v>0</v>
      </c>
      <c r="M45" s="18">
        <f t="shared" si="7"/>
        <v>218.94</v>
      </c>
      <c r="N45" s="8">
        <f t="shared" si="19"/>
        <v>218.94</v>
      </c>
      <c r="O45" s="8">
        <f t="shared" si="19"/>
        <v>0</v>
      </c>
      <c r="P45" s="5">
        <f t="shared" si="1"/>
        <v>14.596</v>
      </c>
      <c r="Q45" s="5">
        <f t="shared" si="2"/>
        <v>14.596</v>
      </c>
      <c r="R45" s="5"/>
    </row>
    <row r="46" spans="1:18" ht="51">
      <c r="A46" s="6" t="s">
        <v>52</v>
      </c>
      <c r="B46" s="6" t="s">
        <v>20</v>
      </c>
      <c r="C46" s="6" t="s">
        <v>25</v>
      </c>
      <c r="D46" s="6" t="s">
        <v>16</v>
      </c>
      <c r="E46" s="6" t="s">
        <v>72</v>
      </c>
      <c r="F46" s="6" t="s">
        <v>41</v>
      </c>
      <c r="G46" s="6" t="s">
        <v>2</v>
      </c>
      <c r="H46" s="6" t="s">
        <v>29</v>
      </c>
      <c r="I46" s="15" t="s">
        <v>94</v>
      </c>
      <c r="J46" s="8">
        <v>1500</v>
      </c>
      <c r="K46" s="8">
        <v>1500</v>
      </c>
      <c r="L46" s="8"/>
      <c r="M46" s="18">
        <f t="shared" si="7"/>
        <v>218.94</v>
      </c>
      <c r="N46" s="9">
        <v>218.94</v>
      </c>
      <c r="O46" s="9"/>
      <c r="P46" s="5">
        <f t="shared" si="1"/>
        <v>14.596</v>
      </c>
      <c r="Q46" s="5">
        <f t="shared" si="2"/>
        <v>14.596</v>
      </c>
      <c r="R46" s="5"/>
    </row>
    <row r="47" spans="1:18" ht="63.75">
      <c r="A47" s="6" t="s">
        <v>1</v>
      </c>
      <c r="B47" s="6" t="s">
        <v>20</v>
      </c>
      <c r="C47" s="6" t="s">
        <v>25</v>
      </c>
      <c r="D47" s="6" t="s">
        <v>16</v>
      </c>
      <c r="E47" s="6" t="s">
        <v>80</v>
      </c>
      <c r="F47" s="6" t="s">
        <v>41</v>
      </c>
      <c r="G47" s="6" t="s">
        <v>2</v>
      </c>
      <c r="H47" s="6" t="s">
        <v>29</v>
      </c>
      <c r="I47" s="15" t="s">
        <v>257</v>
      </c>
      <c r="J47" s="8"/>
      <c r="K47" s="8"/>
      <c r="L47" s="8"/>
      <c r="M47" s="18">
        <f t="shared" si="7"/>
        <v>42.49</v>
      </c>
      <c r="N47" s="9"/>
      <c r="O47" s="9">
        <v>42.49</v>
      </c>
      <c r="P47" s="5"/>
      <c r="Q47" s="5"/>
      <c r="R47" s="5"/>
    </row>
    <row r="48" spans="1:18" ht="63.75">
      <c r="A48" s="6" t="s">
        <v>52</v>
      </c>
      <c r="B48" s="6">
        <v>1</v>
      </c>
      <c r="C48" s="6">
        <v>11</v>
      </c>
      <c r="D48" s="6" t="s">
        <v>43</v>
      </c>
      <c r="E48" s="6" t="s">
        <v>1</v>
      </c>
      <c r="F48" s="6" t="s">
        <v>0</v>
      </c>
      <c r="G48" s="6" t="s">
        <v>2</v>
      </c>
      <c r="H48" s="6" t="s">
        <v>29</v>
      </c>
      <c r="I48" s="7" t="s">
        <v>100</v>
      </c>
      <c r="J48" s="8">
        <f>J49</f>
        <v>1883.25</v>
      </c>
      <c r="K48" s="8">
        <f>K49</f>
        <v>1200</v>
      </c>
      <c r="L48" s="8">
        <f>L49</f>
        <v>683.25</v>
      </c>
      <c r="M48" s="18">
        <f t="shared" si="7"/>
        <v>0</v>
      </c>
      <c r="N48" s="8"/>
      <c r="O48" s="8"/>
      <c r="P48" s="5">
        <f t="shared" si="1"/>
        <v>0</v>
      </c>
      <c r="Q48" s="5">
        <f t="shared" si="2"/>
        <v>0</v>
      </c>
      <c r="R48" s="5">
        <f>O48/L48*100</f>
        <v>0</v>
      </c>
    </row>
    <row r="49" spans="1:18" ht="63.75">
      <c r="A49" s="6" t="s">
        <v>52</v>
      </c>
      <c r="B49" s="6">
        <v>1</v>
      </c>
      <c r="C49" s="6" t="s">
        <v>25</v>
      </c>
      <c r="D49" s="6" t="s">
        <v>43</v>
      </c>
      <c r="E49" s="6" t="s">
        <v>15</v>
      </c>
      <c r="F49" s="6" t="s">
        <v>0</v>
      </c>
      <c r="G49" s="6" t="s">
        <v>2</v>
      </c>
      <c r="H49" s="6" t="s">
        <v>29</v>
      </c>
      <c r="I49" s="7" t="s">
        <v>101</v>
      </c>
      <c r="J49" s="8">
        <f aca="true" t="shared" si="20" ref="J49:O49">J50+J51</f>
        <v>1883.25</v>
      </c>
      <c r="K49" s="8">
        <f t="shared" si="20"/>
        <v>1200</v>
      </c>
      <c r="L49" s="8">
        <f t="shared" si="20"/>
        <v>683.25</v>
      </c>
      <c r="M49" s="18">
        <f t="shared" si="7"/>
        <v>68.61</v>
      </c>
      <c r="N49" s="8">
        <f t="shared" si="20"/>
        <v>44.86</v>
      </c>
      <c r="O49" s="8">
        <f t="shared" si="20"/>
        <v>23.75</v>
      </c>
      <c r="P49" s="5">
        <f t="shared" si="1"/>
        <v>3.643170051772202</v>
      </c>
      <c r="Q49" s="5">
        <f t="shared" si="2"/>
        <v>3.7383333333333333</v>
      </c>
      <c r="R49" s="5">
        <f>O49/L49*100</f>
        <v>3.4760336626417856</v>
      </c>
    </row>
    <row r="50" spans="1:18" ht="63.75">
      <c r="A50" s="6" t="s">
        <v>52</v>
      </c>
      <c r="B50" s="6">
        <v>1</v>
      </c>
      <c r="C50" s="6" t="s">
        <v>25</v>
      </c>
      <c r="D50" s="6" t="s">
        <v>43</v>
      </c>
      <c r="E50" s="6" t="s">
        <v>38</v>
      </c>
      <c r="F50" s="6" t="s">
        <v>16</v>
      </c>
      <c r="G50" s="6" t="s">
        <v>2</v>
      </c>
      <c r="H50" s="6" t="s">
        <v>29</v>
      </c>
      <c r="I50" s="7" t="s">
        <v>102</v>
      </c>
      <c r="J50" s="8">
        <v>1883.25</v>
      </c>
      <c r="K50" s="8">
        <v>1200</v>
      </c>
      <c r="L50" s="8"/>
      <c r="M50" s="18">
        <f t="shared" si="7"/>
        <v>0</v>
      </c>
      <c r="N50" s="9"/>
      <c r="O50" s="9"/>
      <c r="P50" s="5">
        <f t="shared" si="1"/>
        <v>0</v>
      </c>
      <c r="Q50" s="5">
        <f t="shared" si="2"/>
        <v>0</v>
      </c>
      <c r="R50" s="5"/>
    </row>
    <row r="51" spans="1:18" ht="63.75">
      <c r="A51" s="6" t="s">
        <v>52</v>
      </c>
      <c r="B51" s="6">
        <v>1</v>
      </c>
      <c r="C51" s="6" t="s">
        <v>25</v>
      </c>
      <c r="D51" s="6" t="s">
        <v>43</v>
      </c>
      <c r="E51" s="6" t="s">
        <v>38</v>
      </c>
      <c r="F51" s="6" t="s">
        <v>41</v>
      </c>
      <c r="G51" s="6" t="s">
        <v>2</v>
      </c>
      <c r="H51" s="6" t="s">
        <v>29</v>
      </c>
      <c r="I51" s="7" t="s">
        <v>125</v>
      </c>
      <c r="J51" s="8">
        <v>0</v>
      </c>
      <c r="K51" s="8"/>
      <c r="L51" s="8">
        <v>683.25</v>
      </c>
      <c r="M51" s="18">
        <f t="shared" si="7"/>
        <v>68.61</v>
      </c>
      <c r="N51" s="9">
        <v>44.86</v>
      </c>
      <c r="O51" s="9">
        <v>23.75</v>
      </c>
      <c r="P51" s="5"/>
      <c r="Q51" s="5"/>
      <c r="R51" s="5">
        <f>O51/L51*100</f>
        <v>3.4760336626417856</v>
      </c>
    </row>
    <row r="52" spans="1:18" ht="12.75">
      <c r="A52" s="6" t="s">
        <v>117</v>
      </c>
      <c r="B52" s="6">
        <v>1</v>
      </c>
      <c r="C52" s="6" t="s">
        <v>27</v>
      </c>
      <c r="D52" s="6" t="s">
        <v>0</v>
      </c>
      <c r="E52" s="6" t="s">
        <v>1</v>
      </c>
      <c r="F52" s="6" t="s">
        <v>0</v>
      </c>
      <c r="G52" s="6" t="s">
        <v>2</v>
      </c>
      <c r="H52" s="6" t="s">
        <v>1</v>
      </c>
      <c r="I52" s="7" t="s">
        <v>28</v>
      </c>
      <c r="J52" s="9">
        <f aca="true" t="shared" si="21" ref="J52:O52">J53</f>
        <v>106.89</v>
      </c>
      <c r="K52" s="9">
        <f t="shared" si="21"/>
        <v>106.89000000000001</v>
      </c>
      <c r="L52" s="9">
        <f t="shared" si="21"/>
        <v>0</v>
      </c>
      <c r="M52" s="18">
        <f t="shared" si="7"/>
        <v>32.699999999999996</v>
      </c>
      <c r="N52" s="9">
        <f t="shared" si="21"/>
        <v>32.699999999999996</v>
      </c>
      <c r="O52" s="9">
        <f t="shared" si="21"/>
        <v>0</v>
      </c>
      <c r="P52" s="5">
        <f t="shared" si="1"/>
        <v>30.59219758630367</v>
      </c>
      <c r="Q52" s="5">
        <f t="shared" si="2"/>
        <v>30.59219758630367</v>
      </c>
      <c r="R52" s="5"/>
    </row>
    <row r="53" spans="1:18" ht="12.75">
      <c r="A53" s="6" t="s">
        <v>117</v>
      </c>
      <c r="B53" s="6">
        <v>1</v>
      </c>
      <c r="C53" s="6" t="s">
        <v>27</v>
      </c>
      <c r="D53" s="6" t="s">
        <v>3</v>
      </c>
      <c r="E53" s="6" t="s">
        <v>1</v>
      </c>
      <c r="F53" s="6" t="s">
        <v>3</v>
      </c>
      <c r="G53" s="6" t="s">
        <v>2</v>
      </c>
      <c r="H53" s="6" t="s">
        <v>29</v>
      </c>
      <c r="I53" s="7" t="s">
        <v>103</v>
      </c>
      <c r="J53" s="9">
        <v>106.89</v>
      </c>
      <c r="K53" s="9">
        <f>K54+K55+K56+K57</f>
        <v>106.89000000000001</v>
      </c>
      <c r="L53" s="9">
        <f>L54+L55+L56+L57</f>
        <v>0</v>
      </c>
      <c r="M53" s="18">
        <f t="shared" si="7"/>
        <v>32.699999999999996</v>
      </c>
      <c r="N53" s="9">
        <f>N54+N55+N56+N57</f>
        <v>32.699999999999996</v>
      </c>
      <c r="O53" s="9">
        <f>O54+O55+O56+O57</f>
        <v>0</v>
      </c>
      <c r="P53" s="5">
        <f t="shared" si="1"/>
        <v>30.59219758630367</v>
      </c>
      <c r="Q53" s="5">
        <f t="shared" si="2"/>
        <v>30.59219758630367</v>
      </c>
      <c r="R53" s="5"/>
    </row>
    <row r="54" spans="1:18" ht="25.5">
      <c r="A54" s="6" t="s">
        <v>117</v>
      </c>
      <c r="B54" s="6" t="s">
        <v>20</v>
      </c>
      <c r="C54" s="6" t="s">
        <v>27</v>
      </c>
      <c r="D54" s="6" t="s">
        <v>3</v>
      </c>
      <c r="E54" s="6" t="s">
        <v>9</v>
      </c>
      <c r="F54" s="6" t="s">
        <v>3</v>
      </c>
      <c r="G54" s="6" t="s">
        <v>2</v>
      </c>
      <c r="H54" s="6" t="s">
        <v>29</v>
      </c>
      <c r="I54" s="16" t="s">
        <v>95</v>
      </c>
      <c r="J54" s="9">
        <v>83</v>
      </c>
      <c r="K54" s="9">
        <v>83</v>
      </c>
      <c r="L54" s="9"/>
      <c r="M54" s="18">
        <f t="shared" si="7"/>
        <v>16.4</v>
      </c>
      <c r="N54" s="9">
        <v>16.4</v>
      </c>
      <c r="O54" s="9"/>
      <c r="P54" s="5">
        <f t="shared" si="1"/>
        <v>19.759036144578314</v>
      </c>
      <c r="Q54" s="5">
        <f t="shared" si="2"/>
        <v>19.759036144578314</v>
      </c>
      <c r="R54" s="5"/>
    </row>
    <row r="55" spans="1:18" ht="25.5">
      <c r="A55" s="6" t="s">
        <v>117</v>
      </c>
      <c r="B55" s="6" t="s">
        <v>20</v>
      </c>
      <c r="C55" s="6" t="s">
        <v>27</v>
      </c>
      <c r="D55" s="6" t="s">
        <v>3</v>
      </c>
      <c r="E55" s="6" t="s">
        <v>14</v>
      </c>
      <c r="F55" s="6" t="s">
        <v>3</v>
      </c>
      <c r="G55" s="6" t="s">
        <v>2</v>
      </c>
      <c r="H55" s="6" t="s">
        <v>29</v>
      </c>
      <c r="I55" s="16" t="s">
        <v>82</v>
      </c>
      <c r="J55" s="9">
        <v>1.7</v>
      </c>
      <c r="K55" s="9">
        <v>1.7</v>
      </c>
      <c r="L55" s="9"/>
      <c r="M55" s="18">
        <f t="shared" si="7"/>
        <v>0.08</v>
      </c>
      <c r="N55" s="9">
        <v>0.08</v>
      </c>
      <c r="O55" s="9"/>
      <c r="P55" s="5">
        <f t="shared" si="1"/>
        <v>4.705882352941177</v>
      </c>
      <c r="Q55" s="5">
        <f t="shared" si="2"/>
        <v>4.705882352941177</v>
      </c>
      <c r="R55" s="5"/>
    </row>
    <row r="56" spans="1:18" ht="12.75">
      <c r="A56" s="6" t="s">
        <v>117</v>
      </c>
      <c r="B56" s="6" t="s">
        <v>20</v>
      </c>
      <c r="C56" s="6" t="s">
        <v>27</v>
      </c>
      <c r="D56" s="6" t="s">
        <v>3</v>
      </c>
      <c r="E56" s="6" t="s">
        <v>33</v>
      </c>
      <c r="F56" s="6" t="s">
        <v>3</v>
      </c>
      <c r="G56" s="6" t="s">
        <v>2</v>
      </c>
      <c r="H56" s="6" t="s">
        <v>29</v>
      </c>
      <c r="I56" s="16" t="s">
        <v>96</v>
      </c>
      <c r="J56" s="9">
        <v>0.34</v>
      </c>
      <c r="K56" s="9">
        <v>0.34</v>
      </c>
      <c r="L56" s="9"/>
      <c r="M56" s="18">
        <f t="shared" si="7"/>
        <v>0</v>
      </c>
      <c r="N56" s="9"/>
      <c r="O56" s="9"/>
      <c r="P56" s="5">
        <f t="shared" si="1"/>
        <v>0</v>
      </c>
      <c r="Q56" s="5">
        <f t="shared" si="2"/>
        <v>0</v>
      </c>
      <c r="R56" s="5"/>
    </row>
    <row r="57" spans="1:18" ht="12.75">
      <c r="A57" s="6" t="s">
        <v>117</v>
      </c>
      <c r="B57" s="6" t="s">
        <v>20</v>
      </c>
      <c r="C57" s="6" t="s">
        <v>27</v>
      </c>
      <c r="D57" s="6" t="s">
        <v>3</v>
      </c>
      <c r="E57" s="6" t="s">
        <v>15</v>
      </c>
      <c r="F57" s="6" t="s">
        <v>3</v>
      </c>
      <c r="G57" s="6" t="s">
        <v>2</v>
      </c>
      <c r="H57" s="6" t="s">
        <v>29</v>
      </c>
      <c r="I57" s="16" t="s">
        <v>97</v>
      </c>
      <c r="J57" s="9">
        <v>21.85</v>
      </c>
      <c r="K57" s="9">
        <v>21.85</v>
      </c>
      <c r="L57" s="9"/>
      <c r="M57" s="18">
        <f t="shared" si="7"/>
        <v>16.22</v>
      </c>
      <c r="N57" s="9">
        <v>16.22</v>
      </c>
      <c r="O57" s="9"/>
      <c r="P57" s="5">
        <f t="shared" si="1"/>
        <v>74.23340961098397</v>
      </c>
      <c r="Q57" s="5">
        <f t="shared" si="2"/>
        <v>74.23340961098397</v>
      </c>
      <c r="R57" s="5"/>
    </row>
    <row r="58" spans="1:18" ht="25.5">
      <c r="A58" s="6" t="s">
        <v>52</v>
      </c>
      <c r="B58" s="6" t="s">
        <v>20</v>
      </c>
      <c r="C58" s="6" t="s">
        <v>42</v>
      </c>
      <c r="D58" s="6" t="s">
        <v>0</v>
      </c>
      <c r="E58" s="6" t="s">
        <v>1</v>
      </c>
      <c r="F58" s="6" t="s">
        <v>0</v>
      </c>
      <c r="G58" s="6" t="s">
        <v>2</v>
      </c>
      <c r="H58" s="6" t="s">
        <v>1</v>
      </c>
      <c r="I58" s="7" t="s">
        <v>53</v>
      </c>
      <c r="J58" s="8">
        <f>J59</f>
        <v>710</v>
      </c>
      <c r="K58" s="8">
        <f>K61+K62</f>
        <v>300</v>
      </c>
      <c r="L58" s="8">
        <f>L62</f>
        <v>410</v>
      </c>
      <c r="M58" s="18">
        <f t="shared" si="7"/>
        <v>61.99</v>
      </c>
      <c r="N58" s="8">
        <f>N59</f>
        <v>0</v>
      </c>
      <c r="O58" s="8">
        <f>O62</f>
        <v>61.99</v>
      </c>
      <c r="P58" s="5">
        <f t="shared" si="1"/>
        <v>8.730985915492958</v>
      </c>
      <c r="Q58" s="5">
        <f t="shared" si="2"/>
        <v>0</v>
      </c>
      <c r="R58" s="5">
        <f>O58/L58*100</f>
        <v>15.11951219512195</v>
      </c>
    </row>
    <row r="59" spans="1:18" ht="12.75">
      <c r="A59" s="6" t="s">
        <v>52</v>
      </c>
      <c r="B59" s="6" t="s">
        <v>20</v>
      </c>
      <c r="C59" s="6" t="s">
        <v>42</v>
      </c>
      <c r="D59" s="6" t="s">
        <v>11</v>
      </c>
      <c r="E59" s="6" t="s">
        <v>1</v>
      </c>
      <c r="F59" s="6" t="s">
        <v>0</v>
      </c>
      <c r="G59" s="6" t="s">
        <v>2</v>
      </c>
      <c r="H59" s="6" t="s">
        <v>34</v>
      </c>
      <c r="I59" s="7" t="s">
        <v>104</v>
      </c>
      <c r="J59" s="8">
        <f>J60+J63</f>
        <v>710</v>
      </c>
      <c r="K59" s="8">
        <f>K60+K63</f>
        <v>0</v>
      </c>
      <c r="L59" s="8">
        <f>L60+L63</f>
        <v>0</v>
      </c>
      <c r="M59" s="18">
        <f t="shared" si="7"/>
        <v>0</v>
      </c>
      <c r="N59" s="8"/>
      <c r="O59" s="8">
        <f>O60+O63</f>
        <v>0</v>
      </c>
      <c r="P59" s="5">
        <f t="shared" si="1"/>
        <v>0</v>
      </c>
      <c r="Q59" s="5"/>
      <c r="R59" s="5"/>
    </row>
    <row r="60" spans="1:18" ht="25.5">
      <c r="A60" s="6" t="s">
        <v>1</v>
      </c>
      <c r="B60" s="6" t="s">
        <v>20</v>
      </c>
      <c r="C60" s="6" t="s">
        <v>42</v>
      </c>
      <c r="D60" s="6" t="s">
        <v>11</v>
      </c>
      <c r="E60" s="6" t="s">
        <v>78</v>
      </c>
      <c r="F60" s="6" t="s">
        <v>0</v>
      </c>
      <c r="G60" s="6" t="s">
        <v>2</v>
      </c>
      <c r="H60" s="6" t="s">
        <v>34</v>
      </c>
      <c r="I60" s="7" t="s">
        <v>232</v>
      </c>
      <c r="J60" s="8">
        <f>J61</f>
        <v>710</v>
      </c>
      <c r="K60" s="8"/>
      <c r="L60" s="8"/>
      <c r="M60" s="18">
        <f t="shared" si="7"/>
        <v>0</v>
      </c>
      <c r="N60" s="8">
        <f>N61</f>
        <v>0</v>
      </c>
      <c r="O60" s="8"/>
      <c r="P60" s="5">
        <f t="shared" si="1"/>
        <v>0</v>
      </c>
      <c r="Q60" s="5"/>
      <c r="R60" s="5"/>
    </row>
    <row r="61" spans="1:18" ht="25.5">
      <c r="A61" s="6" t="s">
        <v>52</v>
      </c>
      <c r="B61" s="6" t="s">
        <v>20</v>
      </c>
      <c r="C61" s="6" t="s">
        <v>42</v>
      </c>
      <c r="D61" s="6" t="s">
        <v>11</v>
      </c>
      <c r="E61" s="6" t="s">
        <v>84</v>
      </c>
      <c r="F61" s="6" t="s">
        <v>16</v>
      </c>
      <c r="G61" s="6" t="s">
        <v>2</v>
      </c>
      <c r="H61" s="6" t="s">
        <v>34</v>
      </c>
      <c r="I61" s="16" t="s">
        <v>105</v>
      </c>
      <c r="J61" s="8">
        <f>J62</f>
        <v>710</v>
      </c>
      <c r="K61" s="8"/>
      <c r="L61" s="8"/>
      <c r="M61" s="18">
        <f t="shared" si="7"/>
        <v>0</v>
      </c>
      <c r="N61" s="9"/>
      <c r="O61" s="9"/>
      <c r="P61" s="5">
        <f t="shared" si="1"/>
        <v>0</v>
      </c>
      <c r="Q61" s="5"/>
      <c r="R61" s="5"/>
    </row>
    <row r="62" spans="1:18" ht="25.5">
      <c r="A62" s="6" t="s">
        <v>52</v>
      </c>
      <c r="B62" s="6" t="s">
        <v>20</v>
      </c>
      <c r="C62" s="6" t="s">
        <v>42</v>
      </c>
      <c r="D62" s="6" t="s">
        <v>11</v>
      </c>
      <c r="E62" s="6" t="s">
        <v>84</v>
      </c>
      <c r="F62" s="6" t="s">
        <v>41</v>
      </c>
      <c r="G62" s="6" t="s">
        <v>2</v>
      </c>
      <c r="H62" s="6" t="s">
        <v>34</v>
      </c>
      <c r="I62" s="16" t="s">
        <v>126</v>
      </c>
      <c r="J62" s="8">
        <v>710</v>
      </c>
      <c r="K62" s="8">
        <v>300</v>
      </c>
      <c r="L62" s="8">
        <v>410</v>
      </c>
      <c r="M62" s="18">
        <f t="shared" si="7"/>
        <v>61.99</v>
      </c>
      <c r="N62" s="9">
        <v>0</v>
      </c>
      <c r="O62" s="9">
        <v>61.99</v>
      </c>
      <c r="P62" s="5">
        <f t="shared" si="1"/>
        <v>8.730985915492958</v>
      </c>
      <c r="Q62" s="5">
        <f t="shared" si="2"/>
        <v>0</v>
      </c>
      <c r="R62" s="5">
        <f>O62/L62*100</f>
        <v>15.11951219512195</v>
      </c>
    </row>
    <row r="63" spans="1:18" ht="12.75">
      <c r="A63" s="6" t="s">
        <v>52</v>
      </c>
      <c r="B63" s="6" t="s">
        <v>20</v>
      </c>
      <c r="C63" s="6" t="s">
        <v>42</v>
      </c>
      <c r="D63" s="6" t="s">
        <v>11</v>
      </c>
      <c r="E63" s="6" t="s">
        <v>220</v>
      </c>
      <c r="F63" s="6" t="s">
        <v>0</v>
      </c>
      <c r="G63" s="6" t="s">
        <v>2</v>
      </c>
      <c r="H63" s="6" t="s">
        <v>34</v>
      </c>
      <c r="I63" s="16" t="s">
        <v>104</v>
      </c>
      <c r="J63" s="8">
        <f>J64</f>
        <v>0</v>
      </c>
      <c r="K63" s="8"/>
      <c r="L63" s="8"/>
      <c r="M63" s="18">
        <f t="shared" si="7"/>
        <v>0</v>
      </c>
      <c r="N63" s="9">
        <f>N64</f>
        <v>0</v>
      </c>
      <c r="O63" s="9"/>
      <c r="P63" s="5"/>
      <c r="Q63" s="5"/>
      <c r="R63" s="5"/>
    </row>
    <row r="64" spans="1:18" ht="25.5">
      <c r="A64" s="6" t="s">
        <v>52</v>
      </c>
      <c r="B64" s="6" t="s">
        <v>20</v>
      </c>
      <c r="C64" s="6" t="s">
        <v>42</v>
      </c>
      <c r="D64" s="6" t="s">
        <v>11</v>
      </c>
      <c r="E64" s="6" t="s">
        <v>221</v>
      </c>
      <c r="F64" s="6" t="s">
        <v>16</v>
      </c>
      <c r="G64" s="6" t="s">
        <v>2</v>
      </c>
      <c r="H64" s="6" t="s">
        <v>34</v>
      </c>
      <c r="I64" s="16" t="s">
        <v>222</v>
      </c>
      <c r="J64" s="8"/>
      <c r="K64" s="8"/>
      <c r="L64" s="8"/>
      <c r="M64" s="18">
        <f t="shared" si="7"/>
        <v>0</v>
      </c>
      <c r="N64" s="9"/>
      <c r="O64" s="9"/>
      <c r="P64" s="5"/>
      <c r="Q64" s="5"/>
      <c r="R64" s="5"/>
    </row>
    <row r="65" spans="1:18" ht="25.5">
      <c r="A65" s="6" t="s">
        <v>52</v>
      </c>
      <c r="B65" s="6" t="s">
        <v>20</v>
      </c>
      <c r="C65" s="6" t="s">
        <v>45</v>
      </c>
      <c r="D65" s="6" t="s">
        <v>0</v>
      </c>
      <c r="E65" s="6" t="s">
        <v>1</v>
      </c>
      <c r="F65" s="6" t="s">
        <v>0</v>
      </c>
      <c r="G65" s="6" t="s">
        <v>2</v>
      </c>
      <c r="H65" s="6" t="s">
        <v>1</v>
      </c>
      <c r="I65" s="7" t="s">
        <v>46</v>
      </c>
      <c r="J65" s="8">
        <f>J66+J68</f>
        <v>450</v>
      </c>
      <c r="K65" s="8">
        <f>K66+K68</f>
        <v>450</v>
      </c>
      <c r="L65" s="8">
        <f>L66+L68</f>
        <v>0</v>
      </c>
      <c r="M65" s="18">
        <f t="shared" si="7"/>
        <v>82.14</v>
      </c>
      <c r="N65" s="8">
        <f>N69+N72</f>
        <v>59.67</v>
      </c>
      <c r="O65" s="8">
        <f>O69+O72</f>
        <v>22.47</v>
      </c>
      <c r="P65" s="5">
        <f t="shared" si="1"/>
        <v>18.253333333333334</v>
      </c>
      <c r="Q65" s="5">
        <f t="shared" si="2"/>
        <v>13.26</v>
      </c>
      <c r="R65" s="5"/>
    </row>
    <row r="66" spans="1:18" ht="25.5">
      <c r="A66" s="6" t="s">
        <v>52</v>
      </c>
      <c r="B66" s="6" t="s">
        <v>20</v>
      </c>
      <c r="C66" s="6" t="s">
        <v>45</v>
      </c>
      <c r="D66" s="6" t="s">
        <v>11</v>
      </c>
      <c r="E66" s="6" t="s">
        <v>1</v>
      </c>
      <c r="F66" s="6" t="s">
        <v>0</v>
      </c>
      <c r="G66" s="6" t="s">
        <v>2</v>
      </c>
      <c r="H66" s="6" t="s">
        <v>1</v>
      </c>
      <c r="I66" s="7" t="s">
        <v>47</v>
      </c>
      <c r="J66" s="8">
        <f>J67</f>
        <v>0</v>
      </c>
      <c r="K66" s="8"/>
      <c r="L66" s="8"/>
      <c r="M66" s="18">
        <f t="shared" si="7"/>
        <v>0</v>
      </c>
      <c r="N66" s="8">
        <f>N67</f>
        <v>0</v>
      </c>
      <c r="O66" s="8"/>
      <c r="P66" s="5"/>
      <c r="Q66" s="5"/>
      <c r="R66" s="5"/>
    </row>
    <row r="67" spans="1:18" ht="63.75">
      <c r="A67" s="6" t="s">
        <v>52</v>
      </c>
      <c r="B67" s="6" t="s">
        <v>20</v>
      </c>
      <c r="C67" s="6" t="s">
        <v>45</v>
      </c>
      <c r="D67" s="6" t="s">
        <v>11</v>
      </c>
      <c r="E67" s="6" t="s">
        <v>81</v>
      </c>
      <c r="F67" s="6" t="s">
        <v>16</v>
      </c>
      <c r="G67" s="6" t="s">
        <v>2</v>
      </c>
      <c r="H67" s="6" t="s">
        <v>48</v>
      </c>
      <c r="I67" s="7" t="s">
        <v>106</v>
      </c>
      <c r="J67" s="8">
        <v>0</v>
      </c>
      <c r="K67" s="8"/>
      <c r="L67" s="8"/>
      <c r="M67" s="18">
        <f t="shared" si="7"/>
        <v>0</v>
      </c>
      <c r="N67" s="8">
        <v>0</v>
      </c>
      <c r="O67" s="8"/>
      <c r="P67" s="5"/>
      <c r="Q67" s="5"/>
      <c r="R67" s="5"/>
    </row>
    <row r="68" spans="1:18" ht="63.75">
      <c r="A68" s="6" t="s">
        <v>52</v>
      </c>
      <c r="B68" s="6" t="s">
        <v>20</v>
      </c>
      <c r="C68" s="6" t="s">
        <v>45</v>
      </c>
      <c r="D68" s="6" t="s">
        <v>21</v>
      </c>
      <c r="E68" s="6" t="s">
        <v>1</v>
      </c>
      <c r="F68" s="6" t="s">
        <v>0</v>
      </c>
      <c r="G68" s="6" t="s">
        <v>2</v>
      </c>
      <c r="H68" s="6" t="s">
        <v>79</v>
      </c>
      <c r="I68" s="10" t="s">
        <v>107</v>
      </c>
      <c r="J68" s="8">
        <f>J69</f>
        <v>450</v>
      </c>
      <c r="K68" s="8">
        <f>K69</f>
        <v>450</v>
      </c>
      <c r="L68" s="8"/>
      <c r="M68" s="18">
        <f t="shared" si="7"/>
        <v>59.67</v>
      </c>
      <c r="N68" s="8">
        <f>N69</f>
        <v>59.67</v>
      </c>
      <c r="O68" s="8"/>
      <c r="P68" s="5">
        <f aca="true" t="shared" si="22" ref="P68:P116">M68/J68*100</f>
        <v>13.26</v>
      </c>
      <c r="Q68" s="5">
        <f aca="true" t="shared" si="23" ref="Q68:Q116">N68/K68*100</f>
        <v>13.26</v>
      </c>
      <c r="R68" s="5"/>
    </row>
    <row r="69" spans="1:18" ht="25.5">
      <c r="A69" s="6" t="s">
        <v>52</v>
      </c>
      <c r="B69" s="6" t="s">
        <v>20</v>
      </c>
      <c r="C69" s="6" t="s">
        <v>45</v>
      </c>
      <c r="D69" s="6" t="s">
        <v>21</v>
      </c>
      <c r="E69" s="6" t="s">
        <v>9</v>
      </c>
      <c r="F69" s="6" t="s">
        <v>0</v>
      </c>
      <c r="G69" s="6" t="s">
        <v>2</v>
      </c>
      <c r="H69" s="6" t="s">
        <v>79</v>
      </c>
      <c r="I69" s="10" t="s">
        <v>69</v>
      </c>
      <c r="J69" s="8">
        <f>J71</f>
        <v>450</v>
      </c>
      <c r="K69" s="8">
        <f>K71</f>
        <v>450</v>
      </c>
      <c r="L69" s="8"/>
      <c r="M69" s="18">
        <f t="shared" si="7"/>
        <v>59.67</v>
      </c>
      <c r="N69" s="8">
        <f>N70</f>
        <v>59.67</v>
      </c>
      <c r="O69" s="8"/>
      <c r="P69" s="5">
        <f t="shared" si="22"/>
        <v>13.26</v>
      </c>
      <c r="Q69" s="5">
        <f t="shared" si="23"/>
        <v>13.26</v>
      </c>
      <c r="R69" s="5"/>
    </row>
    <row r="70" spans="1:18" ht="38.25">
      <c r="A70" s="6" t="s">
        <v>52</v>
      </c>
      <c r="B70" s="6" t="s">
        <v>20</v>
      </c>
      <c r="C70" s="6" t="s">
        <v>45</v>
      </c>
      <c r="D70" s="6" t="s">
        <v>21</v>
      </c>
      <c r="E70" s="6" t="s">
        <v>72</v>
      </c>
      <c r="F70" s="6" t="s">
        <v>16</v>
      </c>
      <c r="G70" s="6" t="s">
        <v>2</v>
      </c>
      <c r="H70" s="6" t="s">
        <v>79</v>
      </c>
      <c r="I70" s="10" t="s">
        <v>127</v>
      </c>
      <c r="J70" s="8">
        <v>0</v>
      </c>
      <c r="K70" s="8"/>
      <c r="L70" s="8"/>
      <c r="M70" s="18">
        <f t="shared" si="7"/>
        <v>59.67</v>
      </c>
      <c r="N70" s="8">
        <f>N71</f>
        <v>59.67</v>
      </c>
      <c r="O70" s="8"/>
      <c r="P70" s="5"/>
      <c r="Q70" s="5"/>
      <c r="R70" s="5"/>
    </row>
    <row r="71" spans="1:18" ht="38.25">
      <c r="A71" s="6" t="s">
        <v>52</v>
      </c>
      <c r="B71" s="6" t="s">
        <v>20</v>
      </c>
      <c r="C71" s="6" t="s">
        <v>45</v>
      </c>
      <c r="D71" s="6" t="s">
        <v>21</v>
      </c>
      <c r="E71" s="6" t="s">
        <v>72</v>
      </c>
      <c r="F71" s="6" t="s">
        <v>41</v>
      </c>
      <c r="G71" s="6" t="s">
        <v>2</v>
      </c>
      <c r="H71" s="6" t="s">
        <v>79</v>
      </c>
      <c r="I71" s="10" t="s">
        <v>71</v>
      </c>
      <c r="J71" s="8">
        <v>450</v>
      </c>
      <c r="K71" s="8">
        <v>450</v>
      </c>
      <c r="L71" s="8"/>
      <c r="M71" s="18">
        <f t="shared" si="7"/>
        <v>59.67</v>
      </c>
      <c r="N71" s="8">
        <v>59.67</v>
      </c>
      <c r="O71" s="8"/>
      <c r="P71" s="5">
        <f t="shared" si="22"/>
        <v>13.26</v>
      </c>
      <c r="Q71" s="5">
        <f t="shared" si="23"/>
        <v>13.26</v>
      </c>
      <c r="R71" s="5"/>
    </row>
    <row r="72" spans="1:18" ht="51">
      <c r="A72" s="6" t="s">
        <v>1</v>
      </c>
      <c r="B72" s="6" t="s">
        <v>20</v>
      </c>
      <c r="C72" s="6" t="s">
        <v>45</v>
      </c>
      <c r="D72" s="6" t="s">
        <v>21</v>
      </c>
      <c r="E72" s="6" t="s">
        <v>80</v>
      </c>
      <c r="F72" s="6" t="s">
        <v>41</v>
      </c>
      <c r="G72" s="6" t="s">
        <v>2</v>
      </c>
      <c r="H72" s="6" t="s">
        <v>79</v>
      </c>
      <c r="I72" s="10" t="s">
        <v>258</v>
      </c>
      <c r="J72" s="8"/>
      <c r="K72" s="8"/>
      <c r="L72" s="8"/>
      <c r="M72" s="18">
        <f t="shared" si="7"/>
        <v>22.47</v>
      </c>
      <c r="N72" s="8"/>
      <c r="O72" s="8">
        <v>22.47</v>
      </c>
      <c r="P72" s="5"/>
      <c r="Q72" s="5"/>
      <c r="R72" s="5"/>
    </row>
    <row r="73" spans="1:18" ht="12.75">
      <c r="A73" s="6" t="s">
        <v>1</v>
      </c>
      <c r="B73" s="6">
        <v>1</v>
      </c>
      <c r="C73" s="6" t="s">
        <v>30</v>
      </c>
      <c r="D73" s="6" t="s">
        <v>0</v>
      </c>
      <c r="E73" s="6" t="s">
        <v>1</v>
      </c>
      <c r="F73" s="6" t="s">
        <v>0</v>
      </c>
      <c r="G73" s="6" t="s">
        <v>2</v>
      </c>
      <c r="H73" s="6" t="s">
        <v>1</v>
      </c>
      <c r="I73" s="7" t="s">
        <v>31</v>
      </c>
      <c r="J73" s="9">
        <f aca="true" t="shared" si="24" ref="J73:O73">J74+J76+J77</f>
        <v>716.82</v>
      </c>
      <c r="K73" s="9">
        <f t="shared" si="24"/>
        <v>716.82</v>
      </c>
      <c r="L73" s="9">
        <f t="shared" si="24"/>
        <v>0</v>
      </c>
      <c r="M73" s="18">
        <f t="shared" si="7"/>
        <v>108.18</v>
      </c>
      <c r="N73" s="9">
        <f>N74+N76+N77+N75</f>
        <v>106.18</v>
      </c>
      <c r="O73" s="9">
        <f t="shared" si="24"/>
        <v>2</v>
      </c>
      <c r="P73" s="5">
        <f t="shared" si="22"/>
        <v>15.091654808738594</v>
      </c>
      <c r="Q73" s="5">
        <f t="shared" si="23"/>
        <v>14.812644736474986</v>
      </c>
      <c r="R73" s="5"/>
    </row>
    <row r="74" spans="1:18" ht="25.5">
      <c r="A74" s="6" t="s">
        <v>1</v>
      </c>
      <c r="B74" s="6" t="s">
        <v>20</v>
      </c>
      <c r="C74" s="6" t="s">
        <v>30</v>
      </c>
      <c r="D74" s="6" t="s">
        <v>44</v>
      </c>
      <c r="E74" s="6" t="s">
        <v>78</v>
      </c>
      <c r="F74" s="6" t="s">
        <v>3</v>
      </c>
      <c r="G74" s="6" t="s">
        <v>2</v>
      </c>
      <c r="H74" s="6" t="s">
        <v>32</v>
      </c>
      <c r="I74" s="17" t="s">
        <v>108</v>
      </c>
      <c r="J74" s="9">
        <v>65</v>
      </c>
      <c r="K74" s="9">
        <v>65</v>
      </c>
      <c r="L74" s="9"/>
      <c r="M74" s="18">
        <f t="shared" si="7"/>
        <v>15.5</v>
      </c>
      <c r="N74" s="9">
        <v>15.5</v>
      </c>
      <c r="O74" s="9"/>
      <c r="P74" s="5">
        <f t="shared" si="22"/>
        <v>23.846153846153847</v>
      </c>
      <c r="Q74" s="5">
        <f t="shared" si="23"/>
        <v>23.846153846153847</v>
      </c>
      <c r="R74" s="5"/>
    </row>
    <row r="75" spans="1:18" ht="38.25">
      <c r="A75" s="6" t="s">
        <v>1</v>
      </c>
      <c r="B75" s="6" t="s">
        <v>20</v>
      </c>
      <c r="C75" s="6" t="s">
        <v>30</v>
      </c>
      <c r="D75" s="6" t="s">
        <v>228</v>
      </c>
      <c r="E75" s="6" t="s">
        <v>1</v>
      </c>
      <c r="F75" s="6" t="s">
        <v>3</v>
      </c>
      <c r="G75" s="6" t="s">
        <v>2</v>
      </c>
      <c r="H75" s="6" t="s">
        <v>32</v>
      </c>
      <c r="I75" s="17" t="s">
        <v>229</v>
      </c>
      <c r="J75" s="9">
        <v>0</v>
      </c>
      <c r="K75" s="9"/>
      <c r="L75" s="9"/>
      <c r="M75" s="18">
        <f t="shared" si="7"/>
        <v>0.5</v>
      </c>
      <c r="N75" s="9">
        <v>0.5</v>
      </c>
      <c r="O75" s="9"/>
      <c r="P75" s="5"/>
      <c r="Q75" s="5"/>
      <c r="R75" s="5"/>
    </row>
    <row r="76" spans="1:18" ht="51">
      <c r="A76" s="6" t="s">
        <v>1</v>
      </c>
      <c r="B76" s="6" t="s">
        <v>20</v>
      </c>
      <c r="C76" s="6" t="s">
        <v>30</v>
      </c>
      <c r="D76" s="6" t="s">
        <v>83</v>
      </c>
      <c r="E76" s="6" t="s">
        <v>1</v>
      </c>
      <c r="F76" s="6" t="s">
        <v>3</v>
      </c>
      <c r="G76" s="6" t="s">
        <v>2</v>
      </c>
      <c r="H76" s="6" t="s">
        <v>32</v>
      </c>
      <c r="I76" s="17" t="s">
        <v>223</v>
      </c>
      <c r="J76" s="9">
        <v>55</v>
      </c>
      <c r="K76" s="9">
        <v>55</v>
      </c>
      <c r="L76" s="9"/>
      <c r="M76" s="18">
        <f t="shared" si="7"/>
        <v>10.5</v>
      </c>
      <c r="N76" s="9">
        <v>10.5</v>
      </c>
      <c r="O76" s="9"/>
      <c r="P76" s="5">
        <f t="shared" si="22"/>
        <v>19.090909090909093</v>
      </c>
      <c r="Q76" s="5">
        <f t="shared" si="23"/>
        <v>19.090909090909093</v>
      </c>
      <c r="R76" s="5"/>
    </row>
    <row r="77" spans="1:18" ht="25.5">
      <c r="A77" s="6" t="s">
        <v>1</v>
      </c>
      <c r="B77" s="6" t="s">
        <v>20</v>
      </c>
      <c r="C77" s="6" t="s">
        <v>30</v>
      </c>
      <c r="D77" s="6" t="s">
        <v>37</v>
      </c>
      <c r="E77" s="6" t="s">
        <v>1</v>
      </c>
      <c r="F77" s="6" t="s">
        <v>0</v>
      </c>
      <c r="G77" s="6" t="s">
        <v>2</v>
      </c>
      <c r="H77" s="6" t="s">
        <v>32</v>
      </c>
      <c r="I77" s="7" t="s">
        <v>109</v>
      </c>
      <c r="J77" s="9">
        <f aca="true" t="shared" si="25" ref="J77:O77">SUM(J78)</f>
        <v>596.82</v>
      </c>
      <c r="K77" s="9">
        <f t="shared" si="25"/>
        <v>596.82</v>
      </c>
      <c r="L77" s="9">
        <f t="shared" si="25"/>
        <v>0</v>
      </c>
      <c r="M77" s="18">
        <f t="shared" si="7"/>
        <v>81.68</v>
      </c>
      <c r="N77" s="9">
        <f t="shared" si="25"/>
        <v>79.68</v>
      </c>
      <c r="O77" s="9">
        <f t="shared" si="25"/>
        <v>2</v>
      </c>
      <c r="P77" s="5">
        <f t="shared" si="22"/>
        <v>13.685868436044368</v>
      </c>
      <c r="Q77" s="5">
        <f t="shared" si="23"/>
        <v>13.350759022820952</v>
      </c>
      <c r="R77" s="5"/>
    </row>
    <row r="78" spans="1:18" ht="25.5">
      <c r="A78" s="6" t="s">
        <v>1</v>
      </c>
      <c r="B78" s="6">
        <v>1</v>
      </c>
      <c r="C78" s="6" t="s">
        <v>30</v>
      </c>
      <c r="D78" s="6" t="s">
        <v>37</v>
      </c>
      <c r="E78" s="6" t="s">
        <v>40</v>
      </c>
      <c r="F78" s="6" t="s">
        <v>16</v>
      </c>
      <c r="G78" s="6" t="s">
        <v>2</v>
      </c>
      <c r="H78" s="6" t="s">
        <v>32</v>
      </c>
      <c r="I78" s="7" t="s">
        <v>51</v>
      </c>
      <c r="J78" s="9">
        <v>596.82</v>
      </c>
      <c r="K78" s="9">
        <v>596.82</v>
      </c>
      <c r="L78" s="9"/>
      <c r="M78" s="18">
        <f t="shared" si="7"/>
        <v>81.68</v>
      </c>
      <c r="N78" s="9">
        <v>79.68</v>
      </c>
      <c r="O78" s="9">
        <v>2</v>
      </c>
      <c r="P78" s="5">
        <f t="shared" si="22"/>
        <v>13.685868436044368</v>
      </c>
      <c r="Q78" s="5">
        <f t="shared" si="23"/>
        <v>13.350759022820952</v>
      </c>
      <c r="R78" s="5"/>
    </row>
    <row r="79" spans="1:18" ht="12.75">
      <c r="A79" s="6" t="s">
        <v>1</v>
      </c>
      <c r="B79" s="6" t="s">
        <v>20</v>
      </c>
      <c r="C79" s="6" t="s">
        <v>74</v>
      </c>
      <c r="D79" s="6" t="s">
        <v>0</v>
      </c>
      <c r="E79" s="6" t="s">
        <v>1</v>
      </c>
      <c r="F79" s="6" t="s">
        <v>0</v>
      </c>
      <c r="G79" s="6" t="s">
        <v>2</v>
      </c>
      <c r="H79" s="6" t="s">
        <v>1</v>
      </c>
      <c r="I79" s="7" t="s">
        <v>128</v>
      </c>
      <c r="J79" s="29">
        <f>J82</f>
        <v>0</v>
      </c>
      <c r="K79" s="29"/>
      <c r="L79" s="29"/>
      <c r="M79" s="18">
        <f t="shared" si="7"/>
        <v>40.559999999999995</v>
      </c>
      <c r="N79" s="29">
        <f>N80+N82</f>
        <v>34.41</v>
      </c>
      <c r="O79" s="29">
        <f>O80+O82</f>
        <v>6.15</v>
      </c>
      <c r="P79" s="5"/>
      <c r="Q79" s="5"/>
      <c r="R79" s="5"/>
    </row>
    <row r="80" spans="1:18" ht="12.75">
      <c r="A80" s="6" t="s">
        <v>1</v>
      </c>
      <c r="B80" s="6" t="s">
        <v>20</v>
      </c>
      <c r="C80" s="6" t="s">
        <v>74</v>
      </c>
      <c r="D80" s="6" t="s">
        <v>3</v>
      </c>
      <c r="E80" s="6" t="s">
        <v>1</v>
      </c>
      <c r="F80" s="6" t="s">
        <v>0</v>
      </c>
      <c r="G80" s="6" t="s">
        <v>2</v>
      </c>
      <c r="H80" s="6" t="s">
        <v>75</v>
      </c>
      <c r="I80" s="7" t="s">
        <v>129</v>
      </c>
      <c r="J80" s="29">
        <f>J81</f>
        <v>0</v>
      </c>
      <c r="K80" s="29"/>
      <c r="L80" s="29"/>
      <c r="M80" s="18">
        <f t="shared" si="7"/>
        <v>36.35</v>
      </c>
      <c r="N80" s="29">
        <f>N81</f>
        <v>30.2</v>
      </c>
      <c r="O80" s="29">
        <v>6.15</v>
      </c>
      <c r="P80" s="5"/>
      <c r="Q80" s="5"/>
      <c r="R80" s="5"/>
    </row>
    <row r="81" spans="1:18" ht="25.5">
      <c r="A81" s="6" t="s">
        <v>1</v>
      </c>
      <c r="B81" s="6" t="s">
        <v>20</v>
      </c>
      <c r="C81" s="6" t="s">
        <v>74</v>
      </c>
      <c r="D81" s="6" t="s">
        <v>3</v>
      </c>
      <c r="E81" s="6" t="s">
        <v>40</v>
      </c>
      <c r="F81" s="6" t="s">
        <v>16</v>
      </c>
      <c r="G81" s="6" t="s">
        <v>2</v>
      </c>
      <c r="H81" s="6" t="s">
        <v>75</v>
      </c>
      <c r="I81" s="7" t="s">
        <v>130</v>
      </c>
      <c r="J81" s="29">
        <v>0</v>
      </c>
      <c r="K81" s="29"/>
      <c r="L81" s="29"/>
      <c r="M81" s="18">
        <f t="shared" si="7"/>
        <v>30.2</v>
      </c>
      <c r="N81" s="29">
        <v>30.2</v>
      </c>
      <c r="O81" s="29"/>
      <c r="P81" s="5"/>
      <c r="Q81" s="5"/>
      <c r="R81" s="5"/>
    </row>
    <row r="82" spans="1:18" ht="12.75">
      <c r="A82" s="6" t="s">
        <v>1</v>
      </c>
      <c r="B82" s="6" t="s">
        <v>20</v>
      </c>
      <c r="C82" s="6" t="s">
        <v>74</v>
      </c>
      <c r="D82" s="6" t="s">
        <v>16</v>
      </c>
      <c r="E82" s="6" t="s">
        <v>1</v>
      </c>
      <c r="F82" s="6" t="s">
        <v>0</v>
      </c>
      <c r="G82" s="6" t="s">
        <v>2</v>
      </c>
      <c r="H82" s="6" t="s">
        <v>75</v>
      </c>
      <c r="I82" s="7" t="s">
        <v>77</v>
      </c>
      <c r="J82" s="29"/>
      <c r="K82" s="29"/>
      <c r="L82" s="29"/>
      <c r="M82" s="18">
        <f t="shared" si="7"/>
        <v>4.21</v>
      </c>
      <c r="N82" s="29">
        <f>N83</f>
        <v>4.21</v>
      </c>
      <c r="O82" s="29"/>
      <c r="P82" s="5"/>
      <c r="Q82" s="5"/>
      <c r="R82" s="5"/>
    </row>
    <row r="83" spans="1:18" ht="12.75">
      <c r="A83" s="6" t="s">
        <v>1</v>
      </c>
      <c r="B83" s="6" t="s">
        <v>20</v>
      </c>
      <c r="C83" s="6" t="s">
        <v>74</v>
      </c>
      <c r="D83" s="6" t="s">
        <v>16</v>
      </c>
      <c r="E83" s="6" t="s">
        <v>40</v>
      </c>
      <c r="F83" s="6" t="s">
        <v>16</v>
      </c>
      <c r="G83" s="6" t="s">
        <v>2</v>
      </c>
      <c r="H83" s="6" t="s">
        <v>75</v>
      </c>
      <c r="I83" s="7" t="s">
        <v>131</v>
      </c>
      <c r="J83" s="29"/>
      <c r="K83" s="29"/>
      <c r="L83" s="29"/>
      <c r="M83" s="18">
        <f>N83+O83</f>
        <v>4.21</v>
      </c>
      <c r="N83" s="29">
        <v>4.21</v>
      </c>
      <c r="O83" s="29"/>
      <c r="P83" s="5"/>
      <c r="Q83" s="5"/>
      <c r="R83" s="5"/>
    </row>
    <row r="84" spans="1:18" ht="25.5">
      <c r="A84" s="19" t="s">
        <v>1</v>
      </c>
      <c r="B84" s="19" t="s">
        <v>54</v>
      </c>
      <c r="C84" s="19" t="s">
        <v>0</v>
      </c>
      <c r="D84" s="19" t="s">
        <v>0</v>
      </c>
      <c r="E84" s="19" t="s">
        <v>1</v>
      </c>
      <c r="F84" s="19" t="s">
        <v>0</v>
      </c>
      <c r="G84" s="19" t="s">
        <v>2</v>
      </c>
      <c r="H84" s="19" t="s">
        <v>1</v>
      </c>
      <c r="I84" s="4" t="s">
        <v>55</v>
      </c>
      <c r="J84" s="20">
        <f>J85</f>
        <v>609704.8</v>
      </c>
      <c r="K84" s="20">
        <f>K85</f>
        <v>615251.74</v>
      </c>
      <c r="L84" s="20">
        <f>L85</f>
        <v>75777.74</v>
      </c>
      <c r="M84" s="20">
        <f>M85+M126</f>
        <v>67621.66</v>
      </c>
      <c r="N84" s="20">
        <f>N85+N126</f>
        <v>68131.68000000001</v>
      </c>
      <c r="O84" s="20">
        <f>O85+O126</f>
        <v>11303.23</v>
      </c>
      <c r="P84" s="5">
        <f t="shared" si="22"/>
        <v>11.090885293998014</v>
      </c>
      <c r="Q84" s="5">
        <f t="shared" si="23"/>
        <v>11.073789080222676</v>
      </c>
      <c r="R84" s="5">
        <f>O84/L84*100</f>
        <v>14.916293360028945</v>
      </c>
    </row>
    <row r="85" spans="1:18" ht="25.5">
      <c r="A85" s="21" t="s">
        <v>260</v>
      </c>
      <c r="B85" s="21" t="s">
        <v>54</v>
      </c>
      <c r="C85" s="21" t="s">
        <v>11</v>
      </c>
      <c r="D85" s="21" t="s">
        <v>0</v>
      </c>
      <c r="E85" s="21" t="s">
        <v>1</v>
      </c>
      <c r="F85" s="21" t="s">
        <v>0</v>
      </c>
      <c r="G85" s="21" t="s">
        <v>2</v>
      </c>
      <c r="H85" s="21" t="s">
        <v>1</v>
      </c>
      <c r="I85" s="7" t="s">
        <v>56</v>
      </c>
      <c r="J85" s="22">
        <f aca="true" t="shared" si="26" ref="J85:O85">J86+J93+J97+J112</f>
        <v>609704.8</v>
      </c>
      <c r="K85" s="22">
        <f t="shared" si="26"/>
        <v>615251.74</v>
      </c>
      <c r="L85" s="22">
        <f t="shared" si="26"/>
        <v>75777.74</v>
      </c>
      <c r="M85" s="22">
        <f t="shared" si="26"/>
        <v>69201.52</v>
      </c>
      <c r="N85" s="22">
        <f t="shared" si="26"/>
        <v>69711.54000000001</v>
      </c>
      <c r="O85" s="22">
        <f t="shared" si="26"/>
        <v>11303.23</v>
      </c>
      <c r="P85" s="5">
        <f t="shared" si="22"/>
        <v>11.350004133147714</v>
      </c>
      <c r="Q85" s="5">
        <f t="shared" si="23"/>
        <v>11.330571775384172</v>
      </c>
      <c r="R85" s="5">
        <f>O85/L85*100</f>
        <v>14.916293360028945</v>
      </c>
    </row>
    <row r="86" spans="1:18" ht="39" customHeight="1">
      <c r="A86" s="19" t="s">
        <v>260</v>
      </c>
      <c r="B86" s="19" t="s">
        <v>54</v>
      </c>
      <c r="C86" s="19" t="s">
        <v>11</v>
      </c>
      <c r="D86" s="19" t="s">
        <v>3</v>
      </c>
      <c r="E86" s="19" t="s">
        <v>1</v>
      </c>
      <c r="F86" s="19" t="s">
        <v>0</v>
      </c>
      <c r="G86" s="19" t="s">
        <v>2</v>
      </c>
      <c r="H86" s="19" t="s">
        <v>57</v>
      </c>
      <c r="I86" s="23" t="s">
        <v>58</v>
      </c>
      <c r="J86" s="20">
        <f>SUM(J87+J90)</f>
        <v>199287</v>
      </c>
      <c r="K86" s="20">
        <f>SUM(K87+K90)</f>
        <v>199287</v>
      </c>
      <c r="L86" s="20">
        <f>SUM(L87+L90)</f>
        <v>39189.33</v>
      </c>
      <c r="M86" s="20">
        <f>SUM(M87+M90)</f>
        <v>32057.4</v>
      </c>
      <c r="N86" s="20">
        <f>SUM(N87+N90)</f>
        <v>32057.4</v>
      </c>
      <c r="O86" s="20">
        <f>O89</f>
        <v>11181.49</v>
      </c>
      <c r="P86" s="5">
        <f t="shared" si="22"/>
        <v>16.08604675668759</v>
      </c>
      <c r="Q86" s="5">
        <f t="shared" si="23"/>
        <v>16.08604675668759</v>
      </c>
      <c r="R86" s="5">
        <f>O86/L86*100</f>
        <v>28.53197541269524</v>
      </c>
    </row>
    <row r="87" spans="1:18" ht="12.75">
      <c r="A87" s="21" t="s">
        <v>260</v>
      </c>
      <c r="B87" s="21" t="s">
        <v>54</v>
      </c>
      <c r="C87" s="21" t="s">
        <v>11</v>
      </c>
      <c r="D87" s="21" t="s">
        <v>3</v>
      </c>
      <c r="E87" s="21" t="s">
        <v>39</v>
      </c>
      <c r="F87" s="21" t="s">
        <v>0</v>
      </c>
      <c r="G87" s="21" t="s">
        <v>2</v>
      </c>
      <c r="H87" s="21" t="s">
        <v>57</v>
      </c>
      <c r="I87" s="24" t="s">
        <v>59</v>
      </c>
      <c r="J87" s="22">
        <f>SUM(J88)</f>
        <v>147708.7</v>
      </c>
      <c r="K87" s="22">
        <f>SUM(K88)</f>
        <v>147708.7</v>
      </c>
      <c r="L87" s="22">
        <f>L89</f>
        <v>39189.33</v>
      </c>
      <c r="M87" s="22">
        <f>SUM(M88)</f>
        <v>27759.2</v>
      </c>
      <c r="N87" s="22">
        <f>SUM(N88)</f>
        <v>27759.2</v>
      </c>
      <c r="O87" s="22">
        <f>SUM(O88)</f>
        <v>0</v>
      </c>
      <c r="P87" s="5">
        <f t="shared" si="22"/>
        <v>18.793205816583587</v>
      </c>
      <c r="Q87" s="5">
        <f t="shared" si="23"/>
        <v>18.793205816583587</v>
      </c>
      <c r="R87" s="5">
        <f>O87/L87*100</f>
        <v>0</v>
      </c>
    </row>
    <row r="88" spans="1:18" ht="25.5">
      <c r="A88" s="21" t="s">
        <v>260</v>
      </c>
      <c r="B88" s="21" t="s">
        <v>54</v>
      </c>
      <c r="C88" s="21" t="s">
        <v>11</v>
      </c>
      <c r="D88" s="21" t="s">
        <v>3</v>
      </c>
      <c r="E88" s="21" t="s">
        <v>39</v>
      </c>
      <c r="F88" s="21" t="s">
        <v>16</v>
      </c>
      <c r="G88" s="21" t="s">
        <v>2</v>
      </c>
      <c r="H88" s="21" t="s">
        <v>57</v>
      </c>
      <c r="I88" s="25" t="s">
        <v>118</v>
      </c>
      <c r="J88" s="22">
        <v>147708.7</v>
      </c>
      <c r="K88" s="22">
        <v>147708.7</v>
      </c>
      <c r="L88" s="22"/>
      <c r="M88" s="29">
        <v>27759.2</v>
      </c>
      <c r="N88" s="29">
        <v>27759.2</v>
      </c>
      <c r="O88" s="29"/>
      <c r="P88" s="5">
        <f t="shared" si="22"/>
        <v>18.793205816583587</v>
      </c>
      <c r="Q88" s="5">
        <f t="shared" si="23"/>
        <v>18.793205816583587</v>
      </c>
      <c r="R88" s="5"/>
    </row>
    <row r="89" spans="1:18" ht="25.5">
      <c r="A89" s="2" t="s">
        <v>260</v>
      </c>
      <c r="B89" s="2" t="s">
        <v>54</v>
      </c>
      <c r="C89" s="2" t="s">
        <v>11</v>
      </c>
      <c r="D89" s="2" t="s">
        <v>3</v>
      </c>
      <c r="E89" s="2" t="s">
        <v>39</v>
      </c>
      <c r="F89" s="2" t="s">
        <v>41</v>
      </c>
      <c r="G89" s="2" t="s">
        <v>2</v>
      </c>
      <c r="H89" s="2" t="s">
        <v>57</v>
      </c>
      <c r="I89" s="25" t="s">
        <v>132</v>
      </c>
      <c r="J89" s="26">
        <v>0</v>
      </c>
      <c r="K89" s="26"/>
      <c r="L89" s="26">
        <v>39189.33</v>
      </c>
      <c r="M89" s="26"/>
      <c r="N89" s="9">
        <v>0</v>
      </c>
      <c r="O89" s="9">
        <v>11181.49</v>
      </c>
      <c r="P89" s="5"/>
      <c r="Q89" s="5"/>
      <c r="R89" s="5">
        <f>O89/L89*100</f>
        <v>28.53197541269524</v>
      </c>
    </row>
    <row r="90" spans="1:18" ht="25.5">
      <c r="A90" s="2" t="s">
        <v>260</v>
      </c>
      <c r="B90" s="2" t="s">
        <v>54</v>
      </c>
      <c r="C90" s="2" t="s">
        <v>11</v>
      </c>
      <c r="D90" s="2" t="s">
        <v>3</v>
      </c>
      <c r="E90" s="2" t="s">
        <v>60</v>
      </c>
      <c r="F90" s="2" t="s">
        <v>0</v>
      </c>
      <c r="G90" s="2" t="s">
        <v>2</v>
      </c>
      <c r="H90" s="2" t="s">
        <v>57</v>
      </c>
      <c r="I90" s="7" t="s">
        <v>61</v>
      </c>
      <c r="J90" s="27">
        <f aca="true" t="shared" si="27" ref="J90:O90">SUM(J91+J92)</f>
        <v>51578.3</v>
      </c>
      <c r="K90" s="27">
        <f t="shared" si="27"/>
        <v>51578.3</v>
      </c>
      <c r="L90" s="27">
        <f t="shared" si="27"/>
        <v>0</v>
      </c>
      <c r="M90" s="27">
        <f t="shared" si="27"/>
        <v>4298.2</v>
      </c>
      <c r="N90" s="27">
        <f t="shared" si="27"/>
        <v>4298.2</v>
      </c>
      <c r="O90" s="27">
        <f t="shared" si="27"/>
        <v>0</v>
      </c>
      <c r="P90" s="5">
        <f t="shared" si="22"/>
        <v>8.3333494899987</v>
      </c>
      <c r="Q90" s="5">
        <f t="shared" si="23"/>
        <v>8.3333494899987</v>
      </c>
      <c r="R90" s="5"/>
    </row>
    <row r="91" spans="1:18" ht="25.5">
      <c r="A91" s="2" t="s">
        <v>260</v>
      </c>
      <c r="B91" s="2" t="s">
        <v>54</v>
      </c>
      <c r="C91" s="2" t="s">
        <v>11</v>
      </c>
      <c r="D91" s="2" t="s">
        <v>3</v>
      </c>
      <c r="E91" s="2" t="s">
        <v>60</v>
      </c>
      <c r="F91" s="2" t="s">
        <v>16</v>
      </c>
      <c r="G91" s="2" t="s">
        <v>2</v>
      </c>
      <c r="H91" s="2" t="s">
        <v>57</v>
      </c>
      <c r="I91" s="7" t="s">
        <v>119</v>
      </c>
      <c r="J91" s="27">
        <v>51578.3</v>
      </c>
      <c r="K91" s="27">
        <v>51578.3</v>
      </c>
      <c r="L91" s="27"/>
      <c r="M91" s="27">
        <v>4298.2</v>
      </c>
      <c r="N91" s="9">
        <v>4298.2</v>
      </c>
      <c r="O91" s="9"/>
      <c r="P91" s="5">
        <f t="shared" si="22"/>
        <v>8.3333494899987</v>
      </c>
      <c r="Q91" s="5">
        <f t="shared" si="23"/>
        <v>8.3333494899987</v>
      </c>
      <c r="R91" s="5"/>
    </row>
    <row r="92" spans="1:18" ht="25.5">
      <c r="A92" s="2" t="s">
        <v>260</v>
      </c>
      <c r="B92" s="2" t="s">
        <v>54</v>
      </c>
      <c r="C92" s="2" t="s">
        <v>11</v>
      </c>
      <c r="D92" s="2" t="s">
        <v>3</v>
      </c>
      <c r="E92" s="2" t="s">
        <v>60</v>
      </c>
      <c r="F92" s="2" t="s">
        <v>41</v>
      </c>
      <c r="G92" s="2" t="s">
        <v>2</v>
      </c>
      <c r="H92" s="2" t="s">
        <v>57</v>
      </c>
      <c r="I92" s="7" t="s">
        <v>133</v>
      </c>
      <c r="J92" s="27">
        <v>0</v>
      </c>
      <c r="K92" s="27"/>
      <c r="L92" s="27"/>
      <c r="M92" s="27"/>
      <c r="N92" s="29">
        <v>0</v>
      </c>
      <c r="O92" s="29"/>
      <c r="P92" s="5"/>
      <c r="Q92" s="5"/>
      <c r="R92" s="5"/>
    </row>
    <row r="93" spans="1:18" ht="25.5">
      <c r="A93" s="19" t="s">
        <v>260</v>
      </c>
      <c r="B93" s="19" t="s">
        <v>54</v>
      </c>
      <c r="C93" s="19" t="s">
        <v>11</v>
      </c>
      <c r="D93" s="19" t="s">
        <v>11</v>
      </c>
      <c r="E93" s="19" t="s">
        <v>1</v>
      </c>
      <c r="F93" s="19" t="s">
        <v>0</v>
      </c>
      <c r="G93" s="19" t="s">
        <v>2</v>
      </c>
      <c r="H93" s="19" t="s">
        <v>57</v>
      </c>
      <c r="I93" s="35" t="s">
        <v>134</v>
      </c>
      <c r="J93" s="28">
        <f>J94</f>
        <v>69237.1</v>
      </c>
      <c r="K93" s="28">
        <f>K94</f>
        <v>69237.1</v>
      </c>
      <c r="L93" s="28">
        <f>L94</f>
        <v>3113.5</v>
      </c>
      <c r="M93" s="28">
        <f>M94</f>
        <v>0</v>
      </c>
      <c r="N93" s="28">
        <f>N94</f>
        <v>0</v>
      </c>
      <c r="O93" s="28">
        <f>O96</f>
        <v>0</v>
      </c>
      <c r="P93" s="5">
        <f t="shared" si="22"/>
        <v>0</v>
      </c>
      <c r="Q93" s="5">
        <f t="shared" si="23"/>
        <v>0</v>
      </c>
      <c r="R93" s="5">
        <f>O93/L93*100</f>
        <v>0</v>
      </c>
    </row>
    <row r="94" spans="1:18" ht="12.75">
      <c r="A94" s="21" t="s">
        <v>260</v>
      </c>
      <c r="B94" s="21" t="s">
        <v>54</v>
      </c>
      <c r="C94" s="21" t="s">
        <v>11</v>
      </c>
      <c r="D94" s="21" t="s">
        <v>11</v>
      </c>
      <c r="E94" s="21" t="s">
        <v>62</v>
      </c>
      <c r="F94" s="21" t="s">
        <v>0</v>
      </c>
      <c r="G94" s="21" t="s">
        <v>2</v>
      </c>
      <c r="H94" s="21" t="s">
        <v>57</v>
      </c>
      <c r="I94" s="34" t="s">
        <v>63</v>
      </c>
      <c r="J94" s="27">
        <f aca="true" t="shared" si="28" ref="J94:O94">SUM(J95,J96)</f>
        <v>69237.1</v>
      </c>
      <c r="K94" s="27">
        <f t="shared" si="28"/>
        <v>69237.1</v>
      </c>
      <c r="L94" s="27">
        <f t="shared" si="28"/>
        <v>3113.5</v>
      </c>
      <c r="M94" s="27">
        <f t="shared" si="28"/>
        <v>0</v>
      </c>
      <c r="N94" s="27">
        <f t="shared" si="28"/>
        <v>0</v>
      </c>
      <c r="O94" s="27">
        <f t="shared" si="28"/>
        <v>0</v>
      </c>
      <c r="P94" s="5">
        <f t="shared" si="22"/>
        <v>0</v>
      </c>
      <c r="Q94" s="5">
        <f t="shared" si="23"/>
        <v>0</v>
      </c>
      <c r="R94" s="5">
        <f>O94/L94*100</f>
        <v>0</v>
      </c>
    </row>
    <row r="95" spans="1:18" ht="12.75">
      <c r="A95" s="21" t="s">
        <v>260</v>
      </c>
      <c r="B95" s="21" t="s">
        <v>54</v>
      </c>
      <c r="C95" s="21" t="s">
        <v>11</v>
      </c>
      <c r="D95" s="21" t="s">
        <v>11</v>
      </c>
      <c r="E95" s="21" t="s">
        <v>62</v>
      </c>
      <c r="F95" s="21" t="s">
        <v>16</v>
      </c>
      <c r="G95" s="21" t="s">
        <v>2</v>
      </c>
      <c r="H95" s="21" t="s">
        <v>57</v>
      </c>
      <c r="I95" s="34" t="s">
        <v>64</v>
      </c>
      <c r="J95" s="27">
        <v>69237.1</v>
      </c>
      <c r="K95" s="27">
        <v>69237.1</v>
      </c>
      <c r="L95" s="27"/>
      <c r="M95" s="27"/>
      <c r="N95" s="27"/>
      <c r="O95" s="27"/>
      <c r="P95" s="5">
        <f t="shared" si="22"/>
        <v>0</v>
      </c>
      <c r="Q95" s="5">
        <f t="shared" si="23"/>
        <v>0</v>
      </c>
      <c r="R95" s="5"/>
    </row>
    <row r="96" spans="1:18" ht="12.75">
      <c r="A96" s="21" t="s">
        <v>260</v>
      </c>
      <c r="B96" s="21" t="s">
        <v>54</v>
      </c>
      <c r="C96" s="21" t="s">
        <v>11</v>
      </c>
      <c r="D96" s="21" t="s">
        <v>11</v>
      </c>
      <c r="E96" s="21" t="s">
        <v>62</v>
      </c>
      <c r="F96" s="21" t="s">
        <v>41</v>
      </c>
      <c r="G96" s="21" t="s">
        <v>2</v>
      </c>
      <c r="H96" s="21" t="s">
        <v>57</v>
      </c>
      <c r="I96" s="34" t="s">
        <v>135</v>
      </c>
      <c r="J96" s="27">
        <v>0</v>
      </c>
      <c r="K96" s="27"/>
      <c r="L96" s="27">
        <v>3113.5</v>
      </c>
      <c r="M96" s="27"/>
      <c r="N96" s="27">
        <v>0</v>
      </c>
      <c r="O96" s="27"/>
      <c r="P96" s="5"/>
      <c r="Q96" s="5"/>
      <c r="R96" s="5">
        <f>O96/L96*100</f>
        <v>0</v>
      </c>
    </row>
    <row r="97" spans="1:18" ht="25.5">
      <c r="A97" s="21" t="s">
        <v>260</v>
      </c>
      <c r="B97" s="21" t="s">
        <v>54</v>
      </c>
      <c r="C97" s="21" t="s">
        <v>11</v>
      </c>
      <c r="D97" s="21" t="s">
        <v>19</v>
      </c>
      <c r="E97" s="21" t="s">
        <v>1</v>
      </c>
      <c r="F97" s="21" t="s">
        <v>0</v>
      </c>
      <c r="G97" s="21" t="s">
        <v>2</v>
      </c>
      <c r="H97" s="21" t="s">
        <v>57</v>
      </c>
      <c r="I97" s="35" t="s">
        <v>136</v>
      </c>
      <c r="J97" s="28">
        <f>J98+J100+J103+J108+J110+J106</f>
        <v>341161.4</v>
      </c>
      <c r="K97" s="28">
        <f>K98+K100+K103+K108+K110+K106</f>
        <v>341161.4</v>
      </c>
      <c r="L97" s="28">
        <f>L98+L100+L103+L108+L110</f>
        <v>702.4</v>
      </c>
      <c r="M97" s="28">
        <f>M98+M100+M103+M108+M110+M107</f>
        <v>37144.12</v>
      </c>
      <c r="N97" s="28">
        <f>N98+N100+N103+N108+N110+N107</f>
        <v>37144.12</v>
      </c>
      <c r="O97" s="28">
        <f>O102+O105</f>
        <v>117</v>
      </c>
      <c r="P97" s="5">
        <f t="shared" si="22"/>
        <v>10.887550584562028</v>
      </c>
      <c r="Q97" s="5">
        <f t="shared" si="23"/>
        <v>10.887550584562028</v>
      </c>
      <c r="R97" s="5">
        <f>O97/L97*100</f>
        <v>16.65717539863326</v>
      </c>
    </row>
    <row r="98" spans="1:18" ht="38.25">
      <c r="A98" s="21" t="s">
        <v>260</v>
      </c>
      <c r="B98" s="21" t="s">
        <v>54</v>
      </c>
      <c r="C98" s="21" t="s">
        <v>11</v>
      </c>
      <c r="D98" s="21" t="s">
        <v>19</v>
      </c>
      <c r="E98" s="21" t="s">
        <v>233</v>
      </c>
      <c r="F98" s="21" t="s">
        <v>0</v>
      </c>
      <c r="G98" s="21" t="s">
        <v>2</v>
      </c>
      <c r="H98" s="21" t="s">
        <v>57</v>
      </c>
      <c r="I98" s="34" t="s">
        <v>234</v>
      </c>
      <c r="J98" s="27">
        <f>J99</f>
        <v>1.2</v>
      </c>
      <c r="K98" s="27">
        <v>1.2</v>
      </c>
      <c r="L98" s="27"/>
      <c r="M98" s="27"/>
      <c r="N98" s="27"/>
      <c r="O98" s="27"/>
      <c r="P98" s="5">
        <f t="shared" si="22"/>
        <v>0</v>
      </c>
      <c r="Q98" s="5">
        <f t="shared" si="23"/>
        <v>0</v>
      </c>
      <c r="R98" s="5"/>
    </row>
    <row r="99" spans="1:18" ht="38.25">
      <c r="A99" s="21" t="s">
        <v>260</v>
      </c>
      <c r="B99" s="21" t="s">
        <v>54</v>
      </c>
      <c r="C99" s="21" t="s">
        <v>11</v>
      </c>
      <c r="D99" s="21" t="s">
        <v>19</v>
      </c>
      <c r="E99" s="21" t="s">
        <v>233</v>
      </c>
      <c r="F99" s="21" t="s">
        <v>16</v>
      </c>
      <c r="G99" s="21" t="s">
        <v>2</v>
      </c>
      <c r="H99" s="21" t="s">
        <v>57</v>
      </c>
      <c r="I99" s="34" t="s">
        <v>234</v>
      </c>
      <c r="J99" s="27">
        <v>1.2</v>
      </c>
      <c r="K99" s="27">
        <v>1.2</v>
      </c>
      <c r="L99" s="27"/>
      <c r="M99" s="27"/>
      <c r="N99" s="27"/>
      <c r="O99" s="27"/>
      <c r="P99" s="5">
        <f t="shared" si="22"/>
        <v>0</v>
      </c>
      <c r="Q99" s="5">
        <f t="shared" si="23"/>
        <v>0</v>
      </c>
      <c r="R99" s="5"/>
    </row>
    <row r="100" spans="1:18" ht="25.5">
      <c r="A100" s="21" t="s">
        <v>260</v>
      </c>
      <c r="B100" s="21" t="s">
        <v>54</v>
      </c>
      <c r="C100" s="21" t="s">
        <v>11</v>
      </c>
      <c r="D100" s="21" t="s">
        <v>19</v>
      </c>
      <c r="E100" s="21" t="s">
        <v>65</v>
      </c>
      <c r="F100" s="21" t="s">
        <v>0</v>
      </c>
      <c r="G100" s="21" t="s">
        <v>2</v>
      </c>
      <c r="H100" s="21" t="s">
        <v>57</v>
      </c>
      <c r="I100" s="34" t="s">
        <v>66</v>
      </c>
      <c r="J100" s="27">
        <f>J101+J102</f>
        <v>652</v>
      </c>
      <c r="K100" s="27">
        <f>K101+K102</f>
        <v>652</v>
      </c>
      <c r="L100" s="27">
        <f>L101+L102</f>
        <v>652</v>
      </c>
      <c r="M100" s="27">
        <f>M101+M102</f>
        <v>108.6</v>
      </c>
      <c r="N100" s="27">
        <f>N101</f>
        <v>108.6</v>
      </c>
      <c r="O100" s="27"/>
      <c r="P100" s="5">
        <f t="shared" si="22"/>
        <v>16.65644171779141</v>
      </c>
      <c r="Q100" s="5">
        <f t="shared" si="23"/>
        <v>16.65644171779141</v>
      </c>
      <c r="R100" s="5">
        <f>O100/L100*100</f>
        <v>0</v>
      </c>
    </row>
    <row r="101" spans="1:18" ht="38.25">
      <c r="A101" s="21" t="s">
        <v>260</v>
      </c>
      <c r="B101" s="21" t="s">
        <v>54</v>
      </c>
      <c r="C101" s="21" t="s">
        <v>11</v>
      </c>
      <c r="D101" s="21" t="s">
        <v>19</v>
      </c>
      <c r="E101" s="21" t="s">
        <v>65</v>
      </c>
      <c r="F101" s="21" t="s">
        <v>16</v>
      </c>
      <c r="G101" s="21" t="s">
        <v>2</v>
      </c>
      <c r="H101" s="21" t="s">
        <v>57</v>
      </c>
      <c r="I101" s="34" t="s">
        <v>137</v>
      </c>
      <c r="J101" s="27">
        <v>652</v>
      </c>
      <c r="K101" s="27">
        <v>652</v>
      </c>
      <c r="L101" s="27"/>
      <c r="M101" s="29">
        <v>108.6</v>
      </c>
      <c r="N101" s="29">
        <v>108.6</v>
      </c>
      <c r="O101" s="29"/>
      <c r="P101" s="5">
        <f t="shared" si="22"/>
        <v>16.65644171779141</v>
      </c>
      <c r="Q101" s="5">
        <f t="shared" si="23"/>
        <v>16.65644171779141</v>
      </c>
      <c r="R101" s="5"/>
    </row>
    <row r="102" spans="1:18" ht="38.25">
      <c r="A102" s="21" t="s">
        <v>260</v>
      </c>
      <c r="B102" s="21" t="s">
        <v>54</v>
      </c>
      <c r="C102" s="21" t="s">
        <v>11</v>
      </c>
      <c r="D102" s="21" t="s">
        <v>19</v>
      </c>
      <c r="E102" s="21" t="s">
        <v>65</v>
      </c>
      <c r="F102" s="21" t="s">
        <v>41</v>
      </c>
      <c r="G102" s="21" t="s">
        <v>2</v>
      </c>
      <c r="H102" s="21" t="s">
        <v>57</v>
      </c>
      <c r="I102" s="34" t="s">
        <v>138</v>
      </c>
      <c r="J102" s="27">
        <v>0</v>
      </c>
      <c r="K102" s="27"/>
      <c r="L102" s="27">
        <v>652</v>
      </c>
      <c r="M102" s="27"/>
      <c r="N102" s="29">
        <v>0</v>
      </c>
      <c r="O102" s="29">
        <v>108.6</v>
      </c>
      <c r="P102" s="5"/>
      <c r="Q102" s="5"/>
      <c r="R102" s="5">
        <f>O102/L102*100</f>
        <v>16.65644171779141</v>
      </c>
    </row>
    <row r="103" spans="1:18" ht="25.5">
      <c r="A103" s="2" t="s">
        <v>260</v>
      </c>
      <c r="B103" s="2" t="s">
        <v>54</v>
      </c>
      <c r="C103" s="2" t="s">
        <v>11</v>
      </c>
      <c r="D103" s="2" t="s">
        <v>19</v>
      </c>
      <c r="E103" s="2" t="s">
        <v>67</v>
      </c>
      <c r="F103" s="2" t="s">
        <v>0</v>
      </c>
      <c r="G103" s="2" t="s">
        <v>2</v>
      </c>
      <c r="H103" s="2" t="s">
        <v>57</v>
      </c>
      <c r="I103" s="34" t="s">
        <v>139</v>
      </c>
      <c r="J103" s="26">
        <f>J104+J105</f>
        <v>305170.6</v>
      </c>
      <c r="K103" s="26">
        <f>K104+K105</f>
        <v>305170.6</v>
      </c>
      <c r="L103" s="26">
        <f>L105</f>
        <v>50.4</v>
      </c>
      <c r="M103" s="26">
        <f>M104</f>
        <v>32064.73</v>
      </c>
      <c r="N103" s="26">
        <f>N104+N105</f>
        <v>32064.73</v>
      </c>
      <c r="O103" s="26"/>
      <c r="P103" s="5">
        <f t="shared" si="22"/>
        <v>10.507149115937118</v>
      </c>
      <c r="Q103" s="5">
        <f t="shared" si="23"/>
        <v>10.507149115937118</v>
      </c>
      <c r="R103" s="5">
        <f>O103/L103*100</f>
        <v>0</v>
      </c>
    </row>
    <row r="104" spans="1:18" ht="25.5">
      <c r="A104" s="2" t="s">
        <v>260</v>
      </c>
      <c r="B104" s="2" t="s">
        <v>54</v>
      </c>
      <c r="C104" s="2" t="s">
        <v>11</v>
      </c>
      <c r="D104" s="2" t="s">
        <v>19</v>
      </c>
      <c r="E104" s="2" t="s">
        <v>67</v>
      </c>
      <c r="F104" s="2" t="s">
        <v>16</v>
      </c>
      <c r="G104" s="2" t="s">
        <v>2</v>
      </c>
      <c r="H104" s="2" t="s">
        <v>57</v>
      </c>
      <c r="I104" s="34" t="s">
        <v>68</v>
      </c>
      <c r="J104" s="26">
        <v>305170.6</v>
      </c>
      <c r="K104" s="26">
        <v>305170.6</v>
      </c>
      <c r="L104" s="26"/>
      <c r="M104" s="9">
        <v>32064.73</v>
      </c>
      <c r="N104" s="9">
        <v>32064.73</v>
      </c>
      <c r="O104" s="9"/>
      <c r="P104" s="5">
        <f t="shared" si="22"/>
        <v>10.507149115937118</v>
      </c>
      <c r="Q104" s="5">
        <f t="shared" si="23"/>
        <v>10.507149115937118</v>
      </c>
      <c r="R104" s="5"/>
    </row>
    <row r="105" spans="1:18" ht="25.5">
      <c r="A105" s="2" t="s">
        <v>260</v>
      </c>
      <c r="B105" s="2" t="s">
        <v>54</v>
      </c>
      <c r="C105" s="2" t="s">
        <v>11</v>
      </c>
      <c r="D105" s="2" t="s">
        <v>19</v>
      </c>
      <c r="E105" s="2" t="s">
        <v>67</v>
      </c>
      <c r="F105" s="2" t="s">
        <v>41</v>
      </c>
      <c r="G105" s="2" t="s">
        <v>2</v>
      </c>
      <c r="H105" s="2" t="s">
        <v>57</v>
      </c>
      <c r="I105" s="34" t="s">
        <v>140</v>
      </c>
      <c r="J105" s="26">
        <v>0</v>
      </c>
      <c r="K105" s="26"/>
      <c r="L105" s="26">
        <v>50.4</v>
      </c>
      <c r="M105" s="26"/>
      <c r="N105" s="9">
        <v>0</v>
      </c>
      <c r="O105" s="9">
        <v>8.4</v>
      </c>
      <c r="P105" s="5"/>
      <c r="Q105" s="5"/>
      <c r="R105" s="5">
        <f>O105/L105*100</f>
        <v>16.666666666666668</v>
      </c>
    </row>
    <row r="106" spans="1:18" ht="51">
      <c r="A106" s="2" t="s">
        <v>260</v>
      </c>
      <c r="B106" s="2" t="s">
        <v>54</v>
      </c>
      <c r="C106" s="2" t="s">
        <v>11</v>
      </c>
      <c r="D106" s="2" t="s">
        <v>19</v>
      </c>
      <c r="E106" s="2" t="s">
        <v>259</v>
      </c>
      <c r="F106" s="2" t="s">
        <v>0</v>
      </c>
      <c r="G106" s="2" t="s">
        <v>2</v>
      </c>
      <c r="H106" s="2" t="s">
        <v>57</v>
      </c>
      <c r="I106" s="65" t="s">
        <v>261</v>
      </c>
      <c r="J106" s="27">
        <f>J107</f>
        <v>1667.8</v>
      </c>
      <c r="K106" s="27">
        <f>K107</f>
        <v>1667.8</v>
      </c>
      <c r="L106" s="27"/>
      <c r="M106" s="27">
        <f>M107</f>
        <v>167.76</v>
      </c>
      <c r="N106" s="27">
        <f>N107</f>
        <v>167.76</v>
      </c>
      <c r="O106" s="29"/>
      <c r="P106" s="5">
        <f t="shared" si="22"/>
        <v>10.058760043170643</v>
      </c>
      <c r="Q106" s="5">
        <f t="shared" si="23"/>
        <v>10.058760043170643</v>
      </c>
      <c r="R106" s="5"/>
    </row>
    <row r="107" spans="1:18" ht="51">
      <c r="A107" s="2" t="s">
        <v>260</v>
      </c>
      <c r="B107" s="2" t="s">
        <v>54</v>
      </c>
      <c r="C107" s="2" t="s">
        <v>11</v>
      </c>
      <c r="D107" s="2" t="s">
        <v>19</v>
      </c>
      <c r="E107" s="2" t="s">
        <v>259</v>
      </c>
      <c r="F107" s="2" t="s">
        <v>16</v>
      </c>
      <c r="G107" s="2" t="s">
        <v>2</v>
      </c>
      <c r="H107" s="2" t="s">
        <v>57</v>
      </c>
      <c r="I107" s="65" t="s">
        <v>261</v>
      </c>
      <c r="J107" s="27">
        <v>1667.8</v>
      </c>
      <c r="K107" s="27">
        <v>1667.8</v>
      </c>
      <c r="L107" s="27"/>
      <c r="M107" s="29">
        <v>167.76</v>
      </c>
      <c r="N107" s="29">
        <v>167.76</v>
      </c>
      <c r="O107" s="29"/>
      <c r="P107" s="5">
        <f t="shared" si="22"/>
        <v>10.058760043170643</v>
      </c>
      <c r="Q107" s="5">
        <f t="shared" si="23"/>
        <v>10.058760043170643</v>
      </c>
      <c r="R107" s="5"/>
    </row>
    <row r="108" spans="1:18" ht="38.25">
      <c r="A108" s="2" t="s">
        <v>260</v>
      </c>
      <c r="B108" s="2" t="s">
        <v>54</v>
      </c>
      <c r="C108" s="2" t="s">
        <v>11</v>
      </c>
      <c r="D108" s="2" t="s">
        <v>19</v>
      </c>
      <c r="E108" s="2" t="s">
        <v>151</v>
      </c>
      <c r="F108" s="2" t="s">
        <v>0</v>
      </c>
      <c r="G108" s="2" t="s">
        <v>2</v>
      </c>
      <c r="H108" s="2" t="s">
        <v>57</v>
      </c>
      <c r="I108" s="34" t="s">
        <v>141</v>
      </c>
      <c r="J108" s="27">
        <f>J109</f>
        <v>21.4</v>
      </c>
      <c r="K108" s="27">
        <f>K109</f>
        <v>21.4</v>
      </c>
      <c r="L108" s="27"/>
      <c r="M108" s="27">
        <f>M109</f>
        <v>3.03</v>
      </c>
      <c r="N108" s="27">
        <f>N109</f>
        <v>3.03</v>
      </c>
      <c r="O108" s="27"/>
      <c r="P108" s="5">
        <f t="shared" si="22"/>
        <v>14.158878504672897</v>
      </c>
      <c r="Q108" s="5">
        <f t="shared" si="23"/>
        <v>14.158878504672897</v>
      </c>
      <c r="R108" s="5"/>
    </row>
    <row r="109" spans="1:18" ht="38.25">
      <c r="A109" s="21" t="s">
        <v>260</v>
      </c>
      <c r="B109" s="21" t="s">
        <v>54</v>
      </c>
      <c r="C109" s="21" t="s">
        <v>11</v>
      </c>
      <c r="D109" s="21" t="s">
        <v>19</v>
      </c>
      <c r="E109" s="21" t="s">
        <v>151</v>
      </c>
      <c r="F109" s="21" t="s">
        <v>16</v>
      </c>
      <c r="G109" s="21" t="s">
        <v>2</v>
      </c>
      <c r="H109" s="21" t="s">
        <v>57</v>
      </c>
      <c r="I109" s="34" t="s">
        <v>142</v>
      </c>
      <c r="J109" s="27">
        <v>21.4</v>
      </c>
      <c r="K109" s="27">
        <v>21.4</v>
      </c>
      <c r="L109" s="27"/>
      <c r="M109" s="27">
        <v>3.03</v>
      </c>
      <c r="N109" s="27">
        <v>3.03</v>
      </c>
      <c r="O109" s="27"/>
      <c r="P109" s="5">
        <f t="shared" si="22"/>
        <v>14.158878504672897</v>
      </c>
      <c r="Q109" s="5">
        <f t="shared" si="23"/>
        <v>14.158878504672897</v>
      </c>
      <c r="R109" s="5"/>
    </row>
    <row r="110" spans="1:18" ht="12.75">
      <c r="A110" s="21" t="s">
        <v>260</v>
      </c>
      <c r="B110" s="21" t="s">
        <v>54</v>
      </c>
      <c r="C110" s="21" t="s">
        <v>11</v>
      </c>
      <c r="D110" s="21" t="s">
        <v>19</v>
      </c>
      <c r="E110" s="21" t="s">
        <v>62</v>
      </c>
      <c r="F110" s="21" t="s">
        <v>0</v>
      </c>
      <c r="G110" s="21" t="s">
        <v>2</v>
      </c>
      <c r="H110" s="21" t="s">
        <v>57</v>
      </c>
      <c r="I110" s="65" t="s">
        <v>263</v>
      </c>
      <c r="J110" s="27">
        <f>SUM(J111)</f>
        <v>33648.4</v>
      </c>
      <c r="K110" s="27">
        <f>SUM(K111)</f>
        <v>33648.4</v>
      </c>
      <c r="L110" s="27"/>
      <c r="M110" s="27">
        <f>M111</f>
        <v>4800</v>
      </c>
      <c r="N110" s="27">
        <f>SUM(N111)</f>
        <v>4800</v>
      </c>
      <c r="O110" s="27"/>
      <c r="P110" s="5">
        <f t="shared" si="22"/>
        <v>14.265165654236158</v>
      </c>
      <c r="Q110" s="5">
        <f t="shared" si="23"/>
        <v>14.265165654236158</v>
      </c>
      <c r="R110" s="5"/>
    </row>
    <row r="111" spans="1:18" ht="12.75">
      <c r="A111" s="2" t="s">
        <v>260</v>
      </c>
      <c r="B111" s="2" t="s">
        <v>54</v>
      </c>
      <c r="C111" s="2" t="s">
        <v>11</v>
      </c>
      <c r="D111" s="2" t="s">
        <v>19</v>
      </c>
      <c r="E111" s="2" t="s">
        <v>62</v>
      </c>
      <c r="F111" s="2" t="s">
        <v>16</v>
      </c>
      <c r="G111" s="2" t="s">
        <v>2</v>
      </c>
      <c r="H111" s="2" t="s">
        <v>57</v>
      </c>
      <c r="I111" s="65" t="s">
        <v>262</v>
      </c>
      <c r="J111" s="26">
        <v>33648.4</v>
      </c>
      <c r="K111" s="26">
        <v>33648.4</v>
      </c>
      <c r="L111" s="26"/>
      <c r="M111" s="26">
        <v>4800</v>
      </c>
      <c r="N111" s="26">
        <v>4800</v>
      </c>
      <c r="O111" s="26"/>
      <c r="P111" s="5">
        <f t="shared" si="22"/>
        <v>14.265165654236158</v>
      </c>
      <c r="Q111" s="5">
        <f t="shared" si="23"/>
        <v>14.265165654236158</v>
      </c>
      <c r="R111" s="5"/>
    </row>
    <row r="112" spans="1:18" ht="12.75">
      <c r="A112" s="2" t="s">
        <v>260</v>
      </c>
      <c r="B112" s="2" t="s">
        <v>54</v>
      </c>
      <c r="C112" s="2" t="s">
        <v>11</v>
      </c>
      <c r="D112" s="2" t="s">
        <v>73</v>
      </c>
      <c r="E112" s="2" t="s">
        <v>1</v>
      </c>
      <c r="F112" s="2" t="s">
        <v>0</v>
      </c>
      <c r="G112" s="2" t="s">
        <v>2</v>
      </c>
      <c r="H112" s="2" t="s">
        <v>57</v>
      </c>
      <c r="I112" s="35" t="s">
        <v>76</v>
      </c>
      <c r="J112" s="26">
        <f>J115</f>
        <v>19.3</v>
      </c>
      <c r="K112" s="26">
        <f>K113+K115</f>
        <v>5566.24</v>
      </c>
      <c r="L112" s="26">
        <f>L117</f>
        <v>32772.51</v>
      </c>
      <c r="M112" s="26"/>
      <c r="N112" s="55">
        <f>N113+N115</f>
        <v>510.02</v>
      </c>
      <c r="O112" s="55">
        <f>O118</f>
        <v>4.74</v>
      </c>
      <c r="P112" s="5">
        <f t="shared" si="22"/>
        <v>0</v>
      </c>
      <c r="Q112" s="5">
        <f t="shared" si="23"/>
        <v>9.162738221851734</v>
      </c>
      <c r="R112" s="5">
        <f>O112/L112*100</f>
        <v>0.014463341379711227</v>
      </c>
    </row>
    <row r="113" spans="1:18" ht="40.5" customHeight="1">
      <c r="A113" s="2" t="s">
        <v>260</v>
      </c>
      <c r="B113" s="2" t="s">
        <v>54</v>
      </c>
      <c r="C113" s="2" t="s">
        <v>11</v>
      </c>
      <c r="D113" s="2" t="s">
        <v>73</v>
      </c>
      <c r="E113" s="2" t="s">
        <v>70</v>
      </c>
      <c r="F113" s="2" t="s">
        <v>0</v>
      </c>
      <c r="G113" s="2" t="s">
        <v>2</v>
      </c>
      <c r="H113" s="2" t="s">
        <v>57</v>
      </c>
      <c r="I113" s="34" t="s">
        <v>143</v>
      </c>
      <c r="J113" s="26"/>
      <c r="K113" s="26">
        <f>K114</f>
        <v>5546.94</v>
      </c>
      <c r="L113" s="26"/>
      <c r="M113" s="26"/>
      <c r="N113" s="26">
        <f>N114</f>
        <v>510.02</v>
      </c>
      <c r="O113" s="26"/>
      <c r="P113" s="5"/>
      <c r="Q113" s="5">
        <f t="shared" si="23"/>
        <v>9.194619015168724</v>
      </c>
      <c r="R113" s="5"/>
    </row>
    <row r="114" spans="1:18" ht="51">
      <c r="A114" s="2" t="s">
        <v>260</v>
      </c>
      <c r="B114" s="2" t="s">
        <v>54</v>
      </c>
      <c r="C114" s="2" t="s">
        <v>11</v>
      </c>
      <c r="D114" s="2" t="s">
        <v>73</v>
      </c>
      <c r="E114" s="2" t="s">
        <v>70</v>
      </c>
      <c r="F114" s="2" t="s">
        <v>16</v>
      </c>
      <c r="G114" s="2" t="s">
        <v>2</v>
      </c>
      <c r="H114" s="2" t="s">
        <v>57</v>
      </c>
      <c r="I114" s="34" t="s">
        <v>120</v>
      </c>
      <c r="J114" s="26"/>
      <c r="K114" s="26">
        <v>5546.94</v>
      </c>
      <c r="L114" s="26"/>
      <c r="M114" s="26"/>
      <c r="N114" s="26">
        <v>510.02</v>
      </c>
      <c r="O114" s="26"/>
      <c r="P114" s="5"/>
      <c r="Q114" s="5">
        <f t="shared" si="23"/>
        <v>9.194619015168724</v>
      </c>
      <c r="R114" s="5"/>
    </row>
    <row r="115" spans="1:18" ht="51">
      <c r="A115" s="2" t="s">
        <v>260</v>
      </c>
      <c r="B115" s="2" t="s">
        <v>54</v>
      </c>
      <c r="C115" s="2" t="s">
        <v>11</v>
      </c>
      <c r="D115" s="2" t="s">
        <v>73</v>
      </c>
      <c r="E115" s="2" t="s">
        <v>80</v>
      </c>
      <c r="F115" s="2" t="s">
        <v>0</v>
      </c>
      <c r="G115" s="2" t="s">
        <v>2</v>
      </c>
      <c r="H115" s="2" t="s">
        <v>57</v>
      </c>
      <c r="I115" s="34" t="s">
        <v>121</v>
      </c>
      <c r="J115" s="26">
        <v>19.3</v>
      </c>
      <c r="K115" s="26">
        <f>K116</f>
        <v>19.3</v>
      </c>
      <c r="L115" s="26"/>
      <c r="M115" s="26"/>
      <c r="N115" s="26">
        <f>N116</f>
        <v>0</v>
      </c>
      <c r="O115" s="26"/>
      <c r="P115" s="5">
        <f t="shared" si="22"/>
        <v>0</v>
      </c>
      <c r="Q115" s="5">
        <f t="shared" si="23"/>
        <v>0</v>
      </c>
      <c r="R115" s="5"/>
    </row>
    <row r="116" spans="1:18" ht="38.25">
      <c r="A116" s="2" t="s">
        <v>260</v>
      </c>
      <c r="B116" s="2" t="s">
        <v>54</v>
      </c>
      <c r="C116" s="2" t="s">
        <v>11</v>
      </c>
      <c r="D116" s="2" t="s">
        <v>73</v>
      </c>
      <c r="E116" s="2" t="s">
        <v>80</v>
      </c>
      <c r="F116" s="2" t="s">
        <v>16</v>
      </c>
      <c r="G116" s="2" t="s">
        <v>2</v>
      </c>
      <c r="H116" s="2" t="s">
        <v>57</v>
      </c>
      <c r="I116" s="34" t="s">
        <v>86</v>
      </c>
      <c r="J116" s="26">
        <v>19.3</v>
      </c>
      <c r="K116" s="26">
        <v>19.3</v>
      </c>
      <c r="L116" s="26"/>
      <c r="M116" s="26"/>
      <c r="N116" s="26"/>
      <c r="O116" s="26"/>
      <c r="P116" s="5">
        <f t="shared" si="22"/>
        <v>0</v>
      </c>
      <c r="Q116" s="5">
        <f t="shared" si="23"/>
        <v>0</v>
      </c>
      <c r="R116" s="5"/>
    </row>
    <row r="117" spans="1:18" ht="12.75">
      <c r="A117" s="2" t="s">
        <v>260</v>
      </c>
      <c r="B117" s="2" t="s">
        <v>54</v>
      </c>
      <c r="C117" s="2" t="s">
        <v>11</v>
      </c>
      <c r="D117" s="2" t="s">
        <v>73</v>
      </c>
      <c r="E117" s="2" t="s">
        <v>62</v>
      </c>
      <c r="F117" s="2" t="s">
        <v>0</v>
      </c>
      <c r="G117" s="2" t="s">
        <v>2</v>
      </c>
      <c r="H117" s="2" t="s">
        <v>57</v>
      </c>
      <c r="I117" s="65" t="s">
        <v>265</v>
      </c>
      <c r="J117" s="26"/>
      <c r="K117" s="26"/>
      <c r="L117" s="26">
        <f>L118</f>
        <v>32772.51</v>
      </c>
      <c r="M117" s="26"/>
      <c r="N117" s="26"/>
      <c r="O117" s="26"/>
      <c r="P117" s="5"/>
      <c r="Q117" s="5"/>
      <c r="R117" s="5">
        <f>O117/L117*100</f>
        <v>0</v>
      </c>
    </row>
    <row r="118" spans="1:18" ht="25.5">
      <c r="A118" s="2" t="s">
        <v>260</v>
      </c>
      <c r="B118" s="2" t="s">
        <v>54</v>
      </c>
      <c r="C118" s="2" t="s">
        <v>11</v>
      </c>
      <c r="D118" s="2" t="s">
        <v>73</v>
      </c>
      <c r="E118" s="2" t="s">
        <v>62</v>
      </c>
      <c r="F118" s="2" t="s">
        <v>41</v>
      </c>
      <c r="G118" s="2" t="s">
        <v>2</v>
      </c>
      <c r="H118" s="2" t="s">
        <v>57</v>
      </c>
      <c r="I118" s="65" t="s">
        <v>264</v>
      </c>
      <c r="J118" s="26"/>
      <c r="K118" s="26"/>
      <c r="L118" s="26">
        <v>32772.51</v>
      </c>
      <c r="M118" s="26"/>
      <c r="N118" s="26"/>
      <c r="O118" s="26">
        <v>4.74</v>
      </c>
      <c r="P118" s="5"/>
      <c r="Q118" s="5"/>
      <c r="R118" s="5">
        <f>O118/L118*100</f>
        <v>0.014463341379711227</v>
      </c>
    </row>
    <row r="119" spans="1:18" ht="76.5">
      <c r="A119" s="2" t="s">
        <v>260</v>
      </c>
      <c r="B119" s="2" t="s">
        <v>54</v>
      </c>
      <c r="C119" s="2" t="s">
        <v>152</v>
      </c>
      <c r="D119" s="2" t="s">
        <v>0</v>
      </c>
      <c r="E119" s="2" t="s">
        <v>1</v>
      </c>
      <c r="F119" s="2" t="s">
        <v>0</v>
      </c>
      <c r="G119" s="2" t="s">
        <v>2</v>
      </c>
      <c r="H119" s="2" t="s">
        <v>1</v>
      </c>
      <c r="I119" s="35" t="s">
        <v>144</v>
      </c>
      <c r="J119" s="26">
        <v>0</v>
      </c>
      <c r="K119" s="26"/>
      <c r="L119" s="26"/>
      <c r="M119" s="26"/>
      <c r="N119" s="26">
        <f>N120+N123</f>
        <v>0</v>
      </c>
      <c r="O119" s="26"/>
      <c r="P119" s="5"/>
      <c r="Q119" s="5"/>
      <c r="R119" s="5"/>
    </row>
    <row r="120" spans="1:18" ht="51">
      <c r="A120" s="2" t="s">
        <v>260</v>
      </c>
      <c r="B120" s="2" t="s">
        <v>54</v>
      </c>
      <c r="C120" s="2" t="s">
        <v>152</v>
      </c>
      <c r="D120" s="2" t="s">
        <v>0</v>
      </c>
      <c r="E120" s="2" t="s">
        <v>1</v>
      </c>
      <c r="F120" s="2" t="s">
        <v>0</v>
      </c>
      <c r="G120" s="2" t="s">
        <v>2</v>
      </c>
      <c r="H120" s="2" t="s">
        <v>57</v>
      </c>
      <c r="I120" s="34" t="s">
        <v>145</v>
      </c>
      <c r="J120" s="26">
        <v>0</v>
      </c>
      <c r="K120" s="26"/>
      <c r="L120" s="26"/>
      <c r="M120" s="26"/>
      <c r="N120" s="26">
        <f>N122</f>
        <v>0</v>
      </c>
      <c r="O120" s="26"/>
      <c r="P120" s="5"/>
      <c r="Q120" s="5"/>
      <c r="R120" s="5"/>
    </row>
    <row r="121" spans="1:18" ht="51">
      <c r="A121" s="2" t="s">
        <v>260</v>
      </c>
      <c r="B121" s="2" t="s">
        <v>54</v>
      </c>
      <c r="C121" s="2" t="s">
        <v>152</v>
      </c>
      <c r="D121" s="2" t="s">
        <v>16</v>
      </c>
      <c r="E121" s="2" t="s">
        <v>1</v>
      </c>
      <c r="F121" s="2" t="s">
        <v>16</v>
      </c>
      <c r="G121" s="2" t="s">
        <v>2</v>
      </c>
      <c r="H121" s="2" t="s">
        <v>57</v>
      </c>
      <c r="I121" s="34" t="s">
        <v>146</v>
      </c>
      <c r="J121" s="26">
        <f>J122</f>
        <v>0</v>
      </c>
      <c r="K121" s="26"/>
      <c r="L121" s="26"/>
      <c r="M121" s="26"/>
      <c r="N121" s="26">
        <f>N122</f>
        <v>0</v>
      </c>
      <c r="O121" s="26"/>
      <c r="P121" s="5"/>
      <c r="Q121" s="5"/>
      <c r="R121" s="5"/>
    </row>
    <row r="122" spans="1:18" ht="38.25">
      <c r="A122" s="2" t="s">
        <v>260</v>
      </c>
      <c r="B122" s="2" t="s">
        <v>54</v>
      </c>
      <c r="C122" s="2" t="s">
        <v>152</v>
      </c>
      <c r="D122" s="2" t="s">
        <v>16</v>
      </c>
      <c r="E122" s="2" t="s">
        <v>9</v>
      </c>
      <c r="F122" s="2" t="s">
        <v>16</v>
      </c>
      <c r="G122" s="2" t="s">
        <v>2</v>
      </c>
      <c r="H122" s="2" t="s">
        <v>57</v>
      </c>
      <c r="I122" s="34" t="s">
        <v>147</v>
      </c>
      <c r="J122" s="26">
        <v>0</v>
      </c>
      <c r="K122" s="26"/>
      <c r="L122" s="26"/>
      <c r="M122" s="26"/>
      <c r="N122" s="26"/>
      <c r="O122" s="26"/>
      <c r="P122" s="5"/>
      <c r="Q122" s="5"/>
      <c r="R122" s="5"/>
    </row>
    <row r="123" spans="1:18" ht="25.5">
      <c r="A123" s="2" t="s">
        <v>1</v>
      </c>
      <c r="B123" s="2" t="s">
        <v>54</v>
      </c>
      <c r="C123" s="2" t="s">
        <v>152</v>
      </c>
      <c r="D123" s="2" t="s">
        <v>0</v>
      </c>
      <c r="E123" s="2" t="s">
        <v>1</v>
      </c>
      <c r="F123" s="2" t="s">
        <v>0</v>
      </c>
      <c r="G123" s="2" t="s">
        <v>2</v>
      </c>
      <c r="H123" s="2" t="s">
        <v>75</v>
      </c>
      <c r="I123" s="34" t="s">
        <v>230</v>
      </c>
      <c r="J123" s="26">
        <v>0</v>
      </c>
      <c r="K123" s="26"/>
      <c r="L123" s="26"/>
      <c r="M123" s="26"/>
      <c r="N123" s="26"/>
      <c r="O123" s="26"/>
      <c r="P123" s="5"/>
      <c r="Q123" s="5"/>
      <c r="R123" s="5"/>
    </row>
    <row r="124" spans="1:18" ht="25.5">
      <c r="A124" s="2" t="s">
        <v>1</v>
      </c>
      <c r="B124" s="2" t="s">
        <v>54</v>
      </c>
      <c r="C124" s="2" t="s">
        <v>152</v>
      </c>
      <c r="D124" s="2" t="s">
        <v>16</v>
      </c>
      <c r="E124" s="2" t="s">
        <v>1</v>
      </c>
      <c r="F124" s="2" t="s">
        <v>16</v>
      </c>
      <c r="G124" s="2" t="s">
        <v>2</v>
      </c>
      <c r="H124" s="2" t="s">
        <v>75</v>
      </c>
      <c r="I124" s="34" t="s">
        <v>231</v>
      </c>
      <c r="J124" s="26">
        <v>0</v>
      </c>
      <c r="K124" s="26"/>
      <c r="L124" s="26"/>
      <c r="M124" s="26"/>
      <c r="N124" s="26"/>
      <c r="O124" s="26"/>
      <c r="P124" s="5"/>
      <c r="Q124" s="5"/>
      <c r="R124" s="5"/>
    </row>
    <row r="125" spans="1:18" ht="38.25">
      <c r="A125" s="2" t="s">
        <v>260</v>
      </c>
      <c r="B125" s="2" t="s">
        <v>54</v>
      </c>
      <c r="C125" s="2" t="s">
        <v>153</v>
      </c>
      <c r="D125" s="2" t="s">
        <v>0</v>
      </c>
      <c r="E125" s="2" t="s">
        <v>1</v>
      </c>
      <c r="F125" s="2" t="s">
        <v>0</v>
      </c>
      <c r="G125" s="2" t="s">
        <v>2</v>
      </c>
      <c r="H125" s="2" t="s">
        <v>1</v>
      </c>
      <c r="I125" s="35" t="s">
        <v>148</v>
      </c>
      <c r="J125" s="26">
        <v>0</v>
      </c>
      <c r="K125" s="26"/>
      <c r="L125" s="26"/>
      <c r="M125" s="26">
        <f>M126</f>
        <v>-1579.86</v>
      </c>
      <c r="N125" s="26">
        <f>N126</f>
        <v>-1579.86</v>
      </c>
      <c r="O125" s="26"/>
      <c r="P125" s="5"/>
      <c r="Q125" s="5"/>
      <c r="R125" s="5"/>
    </row>
    <row r="126" spans="1:18" ht="38.25">
      <c r="A126" s="2" t="s">
        <v>260</v>
      </c>
      <c r="B126" s="2" t="s">
        <v>54</v>
      </c>
      <c r="C126" s="2" t="s">
        <v>153</v>
      </c>
      <c r="D126" s="2" t="s">
        <v>16</v>
      </c>
      <c r="E126" s="2" t="s">
        <v>1</v>
      </c>
      <c r="F126" s="2" t="s">
        <v>16</v>
      </c>
      <c r="G126" s="2" t="s">
        <v>2</v>
      </c>
      <c r="H126" s="2" t="s">
        <v>57</v>
      </c>
      <c r="I126" s="34" t="s">
        <v>149</v>
      </c>
      <c r="J126" s="26">
        <v>0</v>
      </c>
      <c r="K126" s="26"/>
      <c r="L126" s="26"/>
      <c r="M126" s="26">
        <v>-1579.86</v>
      </c>
      <c r="N126" s="26">
        <v>-1579.86</v>
      </c>
      <c r="O126" s="26"/>
      <c r="P126" s="5"/>
      <c r="Q126" s="5"/>
      <c r="R126" s="5"/>
    </row>
    <row r="127" spans="1:18" ht="38.25">
      <c r="A127" s="2" t="s">
        <v>260</v>
      </c>
      <c r="B127" s="2" t="s">
        <v>54</v>
      </c>
      <c r="C127" s="2" t="s">
        <v>153</v>
      </c>
      <c r="D127" s="2" t="s">
        <v>16</v>
      </c>
      <c r="E127" s="2" t="s">
        <v>1</v>
      </c>
      <c r="F127" s="2" t="s">
        <v>41</v>
      </c>
      <c r="G127" s="2" t="s">
        <v>2</v>
      </c>
      <c r="H127" s="2" t="s">
        <v>57</v>
      </c>
      <c r="I127" s="34" t="s">
        <v>150</v>
      </c>
      <c r="J127" s="26"/>
      <c r="K127" s="26"/>
      <c r="L127" s="26"/>
      <c r="M127" s="26"/>
      <c r="N127" s="26">
        <v>0</v>
      </c>
      <c r="O127" s="26"/>
      <c r="P127" s="5"/>
      <c r="Q127" s="5"/>
      <c r="R127" s="5"/>
    </row>
    <row r="128" spans="1:18" ht="12.75">
      <c r="A128" s="91" t="s">
        <v>154</v>
      </c>
      <c r="B128" s="91"/>
      <c r="C128" s="91"/>
      <c r="D128" s="91"/>
      <c r="E128" s="91"/>
      <c r="F128" s="91"/>
      <c r="G128" s="91"/>
      <c r="H128" s="91"/>
      <c r="I128" s="92"/>
      <c r="J128" s="66">
        <f aca="true" t="shared" si="29" ref="J128:O128">J84+J7</f>
        <v>661925.2300000001</v>
      </c>
      <c r="K128" s="66">
        <f t="shared" si="29"/>
        <v>648355.85</v>
      </c>
      <c r="L128" s="66">
        <f t="shared" si="29"/>
        <v>94894.06</v>
      </c>
      <c r="M128" s="66">
        <f t="shared" si="29"/>
        <v>74022.05</v>
      </c>
      <c r="N128" s="66">
        <f t="shared" si="29"/>
        <v>72462.81000000001</v>
      </c>
      <c r="O128" s="66">
        <f t="shared" si="29"/>
        <v>13372.49</v>
      </c>
      <c r="P128" s="5">
        <f>M128/J128*100</f>
        <v>11.182841602819702</v>
      </c>
      <c r="Q128" s="5">
        <f>N128/K128*100</f>
        <v>11.176394876363037</v>
      </c>
      <c r="R128" s="5">
        <f>O128/L128*100</f>
        <v>14.092020090614735</v>
      </c>
    </row>
    <row r="129" spans="1:18" ht="89.25">
      <c r="A129" s="93" t="s">
        <v>155</v>
      </c>
      <c r="B129" s="68"/>
      <c r="C129" s="68"/>
      <c r="D129" s="93" t="s">
        <v>156</v>
      </c>
      <c r="E129" s="68"/>
      <c r="F129" s="68"/>
      <c r="G129" s="68"/>
      <c r="H129" s="68"/>
      <c r="I129" s="38" t="s">
        <v>206</v>
      </c>
      <c r="J129" s="36" t="s">
        <v>237</v>
      </c>
      <c r="K129" s="36" t="s">
        <v>238</v>
      </c>
      <c r="L129" s="36" t="s">
        <v>239</v>
      </c>
      <c r="M129" s="36" t="s">
        <v>240</v>
      </c>
      <c r="N129" s="37" t="s">
        <v>241</v>
      </c>
      <c r="O129" s="37" t="s">
        <v>246</v>
      </c>
      <c r="P129" s="37" t="s">
        <v>244</v>
      </c>
      <c r="Q129" s="37" t="s">
        <v>243</v>
      </c>
      <c r="R129" s="36" t="s">
        <v>245</v>
      </c>
    </row>
    <row r="130" spans="1:18" ht="15.75">
      <c r="A130" s="94" t="s">
        <v>157</v>
      </c>
      <c r="B130" s="68"/>
      <c r="C130" s="68"/>
      <c r="D130" s="68"/>
      <c r="E130" s="68"/>
      <c r="F130" s="68"/>
      <c r="G130" s="68"/>
      <c r="H130" s="68"/>
      <c r="J130" s="39">
        <f>J180</f>
        <v>650277.24</v>
      </c>
      <c r="K130" s="39">
        <f aca="true" t="shared" si="30" ref="K130:R130">K180</f>
        <v>634077.4899999999</v>
      </c>
      <c r="L130" s="39">
        <f t="shared" si="30"/>
        <v>97524.43</v>
      </c>
      <c r="M130" s="39">
        <f t="shared" si="30"/>
        <v>74126.61</v>
      </c>
      <c r="N130" s="39">
        <f t="shared" si="30"/>
        <v>71602.62</v>
      </c>
      <c r="O130" s="39">
        <f t="shared" si="30"/>
        <v>14337.240000000002</v>
      </c>
      <c r="P130" s="39">
        <f t="shared" si="30"/>
        <v>11.399231810727375</v>
      </c>
      <c r="Q130" s="39">
        <f t="shared" si="30"/>
        <v>11.292408440488876</v>
      </c>
      <c r="R130" s="39">
        <f t="shared" si="30"/>
        <v>14.701177951001613</v>
      </c>
    </row>
    <row r="131" spans="1:18" ht="15.75">
      <c r="A131" s="67" t="s">
        <v>3</v>
      </c>
      <c r="B131" s="68"/>
      <c r="C131" s="68"/>
      <c r="D131" s="67" t="s">
        <v>158</v>
      </c>
      <c r="E131" s="68"/>
      <c r="F131" s="68"/>
      <c r="G131" s="68"/>
      <c r="H131" s="68"/>
      <c r="I131" s="42" t="s">
        <v>159</v>
      </c>
      <c r="J131" s="43">
        <f>SUM(J132:J139)</f>
        <v>77760.08</v>
      </c>
      <c r="K131" s="43">
        <f>K132+K133+K134+K135+K136+K137+K138+K139</f>
        <v>51223.86</v>
      </c>
      <c r="L131" s="43">
        <f>L132+L133+L134+L135+L136+L137+L138+L139</f>
        <v>26586.62</v>
      </c>
      <c r="M131" s="43">
        <f>SUM(M132:M139)</f>
        <v>9308.15</v>
      </c>
      <c r="N131" s="43">
        <f>N132+N133+N134+N135+N136+N137+N138+N139</f>
        <v>6005.54</v>
      </c>
      <c r="O131" s="43">
        <f>O132+O133+O134+O135+O136+O137+O138+O139</f>
        <v>3311.01</v>
      </c>
      <c r="P131" s="60">
        <f>M131/J131*100</f>
        <v>11.97034519511811</v>
      </c>
      <c r="Q131" s="60">
        <f>N131/K131*100</f>
        <v>11.724106695590688</v>
      </c>
      <c r="R131" s="40">
        <f>O131/L131*100</f>
        <v>12.453670304837546</v>
      </c>
    </row>
    <row r="132" spans="1:18" ht="31.5">
      <c r="A132" s="76" t="s">
        <v>3</v>
      </c>
      <c r="B132" s="68"/>
      <c r="C132" s="68"/>
      <c r="D132" s="76" t="s">
        <v>11</v>
      </c>
      <c r="E132" s="68"/>
      <c r="F132" s="68"/>
      <c r="G132" s="68"/>
      <c r="H132" s="68"/>
      <c r="I132" s="45" t="s">
        <v>160</v>
      </c>
      <c r="J132" s="59">
        <f aca="true" t="shared" si="31" ref="J132:J175">K132+L132</f>
        <v>8090.679999999999</v>
      </c>
      <c r="K132" s="46">
        <v>982.82</v>
      </c>
      <c r="L132" s="46">
        <v>7107.86</v>
      </c>
      <c r="M132" s="59">
        <f aca="true" t="shared" si="32" ref="M132:M175">N132+O132</f>
        <v>894.28</v>
      </c>
      <c r="N132" s="47">
        <v>116.4</v>
      </c>
      <c r="O132" s="47">
        <v>777.88</v>
      </c>
      <c r="P132" s="60">
        <f aca="true" t="shared" si="33" ref="P132:P180">M132/J132*100</f>
        <v>11.053211843751082</v>
      </c>
      <c r="Q132" s="60">
        <f aca="true" t="shared" si="34" ref="Q132:Q180">N132/K132*100</f>
        <v>11.843470828839461</v>
      </c>
      <c r="R132" s="40">
        <f aca="true" t="shared" si="35" ref="R132:R180">O132/L132*100</f>
        <v>10.943940932995304</v>
      </c>
    </row>
    <row r="133" spans="1:18" ht="47.25">
      <c r="A133" s="76" t="s">
        <v>3</v>
      </c>
      <c r="B133" s="68"/>
      <c r="C133" s="68"/>
      <c r="D133" s="76" t="s">
        <v>19</v>
      </c>
      <c r="E133" s="68"/>
      <c r="F133" s="68"/>
      <c r="G133" s="68"/>
      <c r="H133" s="68"/>
      <c r="I133" s="45" t="s">
        <v>161</v>
      </c>
      <c r="J133" s="59">
        <f t="shared" si="31"/>
        <v>4091.34</v>
      </c>
      <c r="K133" s="46">
        <v>3083.8</v>
      </c>
      <c r="L133" s="46">
        <v>1007.54</v>
      </c>
      <c r="M133" s="59">
        <f t="shared" si="32"/>
        <v>470.46</v>
      </c>
      <c r="N133" s="47">
        <v>357.59</v>
      </c>
      <c r="O133" s="47">
        <v>112.87</v>
      </c>
      <c r="P133" s="60">
        <f t="shared" si="33"/>
        <v>11.498922113537374</v>
      </c>
      <c r="Q133" s="60">
        <f t="shared" si="34"/>
        <v>11.59575847979765</v>
      </c>
      <c r="R133" s="40">
        <f t="shared" si="35"/>
        <v>11.202532901919527</v>
      </c>
    </row>
    <row r="134" spans="1:18" ht="63">
      <c r="A134" s="76" t="s">
        <v>3</v>
      </c>
      <c r="B134" s="68"/>
      <c r="C134" s="68"/>
      <c r="D134" s="76" t="s">
        <v>73</v>
      </c>
      <c r="E134" s="68"/>
      <c r="F134" s="68"/>
      <c r="G134" s="68"/>
      <c r="H134" s="68"/>
      <c r="I134" s="45" t="s">
        <v>162</v>
      </c>
      <c r="J134" s="59">
        <f t="shared" si="31"/>
        <v>42571.65</v>
      </c>
      <c r="K134" s="46">
        <v>24343.84</v>
      </c>
      <c r="L134" s="46">
        <v>18227.81</v>
      </c>
      <c r="M134" s="59">
        <f t="shared" si="32"/>
        <v>5068.860000000001</v>
      </c>
      <c r="N134" s="47">
        <v>2652.44</v>
      </c>
      <c r="O134" s="47">
        <v>2416.42</v>
      </c>
      <c r="P134" s="60">
        <f t="shared" si="33"/>
        <v>11.906656190211091</v>
      </c>
      <c r="Q134" s="60">
        <f t="shared" si="34"/>
        <v>10.895733787274317</v>
      </c>
      <c r="R134" s="40">
        <f t="shared" si="35"/>
        <v>13.25677632145606</v>
      </c>
    </row>
    <row r="135" spans="1:18" ht="15.75">
      <c r="A135" s="76" t="s">
        <v>3</v>
      </c>
      <c r="B135" s="68"/>
      <c r="C135" s="68"/>
      <c r="D135" s="76" t="s">
        <v>16</v>
      </c>
      <c r="E135" s="68"/>
      <c r="F135" s="68"/>
      <c r="G135" s="68"/>
      <c r="H135" s="68"/>
      <c r="I135" s="56" t="s">
        <v>235</v>
      </c>
      <c r="J135" s="59">
        <f t="shared" si="31"/>
        <v>1.2</v>
      </c>
      <c r="K135" s="57">
        <v>1.2</v>
      </c>
      <c r="L135" s="57">
        <v>0</v>
      </c>
      <c r="M135" s="59">
        <f t="shared" si="32"/>
        <v>0</v>
      </c>
      <c r="N135" s="58">
        <v>0</v>
      </c>
      <c r="O135" s="58">
        <v>0</v>
      </c>
      <c r="P135" s="60">
        <f t="shared" si="33"/>
        <v>0</v>
      </c>
      <c r="Q135" s="60">
        <f t="shared" si="34"/>
        <v>0</v>
      </c>
      <c r="R135" s="40">
        <v>0</v>
      </c>
    </row>
    <row r="136" spans="1:18" ht="47.25">
      <c r="A136" s="77" t="s">
        <v>3</v>
      </c>
      <c r="B136" s="78"/>
      <c r="C136" s="79"/>
      <c r="D136" s="77" t="s">
        <v>21</v>
      </c>
      <c r="E136" s="78"/>
      <c r="F136" s="78"/>
      <c r="G136" s="78"/>
      <c r="H136" s="79"/>
      <c r="I136" s="45" t="s">
        <v>163</v>
      </c>
      <c r="J136" s="59">
        <f t="shared" si="31"/>
        <v>6108.4</v>
      </c>
      <c r="K136" s="46">
        <v>6108.4</v>
      </c>
      <c r="L136" s="46">
        <v>0</v>
      </c>
      <c r="M136" s="59">
        <f t="shared" si="32"/>
        <v>816.41</v>
      </c>
      <c r="N136" s="47">
        <v>816.41</v>
      </c>
      <c r="O136" s="47"/>
      <c r="P136" s="60">
        <f t="shared" si="33"/>
        <v>13.365365725885667</v>
      </c>
      <c r="Q136" s="60">
        <f t="shared" si="34"/>
        <v>13.365365725885667</v>
      </c>
      <c r="R136" s="40">
        <v>0</v>
      </c>
    </row>
    <row r="137" spans="1:18" ht="15.75">
      <c r="A137" s="77" t="s">
        <v>3</v>
      </c>
      <c r="B137" s="78"/>
      <c r="C137" s="79"/>
      <c r="D137" s="77" t="s">
        <v>36</v>
      </c>
      <c r="E137" s="78"/>
      <c r="F137" s="78"/>
      <c r="G137" s="78"/>
      <c r="H137" s="79"/>
      <c r="I137" s="45" t="s">
        <v>164</v>
      </c>
      <c r="J137" s="59">
        <f t="shared" si="31"/>
        <v>2</v>
      </c>
      <c r="K137" s="46">
        <v>0</v>
      </c>
      <c r="L137" s="46">
        <v>2</v>
      </c>
      <c r="M137" s="59">
        <f>N137+O137</f>
        <v>0</v>
      </c>
      <c r="N137" s="47">
        <v>0</v>
      </c>
      <c r="O137" s="47">
        <v>0</v>
      </c>
      <c r="P137" s="60">
        <f t="shared" si="33"/>
        <v>0</v>
      </c>
      <c r="Q137" s="60">
        <v>0</v>
      </c>
      <c r="R137" s="40">
        <f t="shared" si="35"/>
        <v>0</v>
      </c>
    </row>
    <row r="138" spans="1:18" ht="15.75">
      <c r="A138" s="76" t="s">
        <v>3</v>
      </c>
      <c r="B138" s="68"/>
      <c r="C138" s="68"/>
      <c r="D138" s="76" t="s">
        <v>25</v>
      </c>
      <c r="E138" s="68"/>
      <c r="F138" s="68"/>
      <c r="G138" s="68"/>
      <c r="H138" s="68"/>
      <c r="I138" s="45" t="s">
        <v>165</v>
      </c>
      <c r="J138" s="59">
        <f t="shared" si="31"/>
        <v>291.26</v>
      </c>
      <c r="K138" s="46">
        <v>220</v>
      </c>
      <c r="L138" s="46">
        <v>71.26</v>
      </c>
      <c r="M138" s="59">
        <f t="shared" si="32"/>
        <v>0</v>
      </c>
      <c r="N138" s="47"/>
      <c r="O138" s="47"/>
      <c r="P138" s="60">
        <f t="shared" si="33"/>
        <v>0</v>
      </c>
      <c r="Q138" s="60">
        <f t="shared" si="34"/>
        <v>0</v>
      </c>
      <c r="R138" s="40">
        <f t="shared" si="35"/>
        <v>0</v>
      </c>
    </row>
    <row r="139" spans="1:18" ht="15.75">
      <c r="A139" s="76" t="s">
        <v>3</v>
      </c>
      <c r="B139" s="68"/>
      <c r="C139" s="68"/>
      <c r="D139" s="76" t="s">
        <v>42</v>
      </c>
      <c r="E139" s="68"/>
      <c r="F139" s="68"/>
      <c r="G139" s="68"/>
      <c r="H139" s="68"/>
      <c r="I139" s="45" t="s">
        <v>166</v>
      </c>
      <c r="J139" s="59">
        <f>K139+L139-50.4</f>
        <v>16603.55</v>
      </c>
      <c r="K139" s="46">
        <v>16483.8</v>
      </c>
      <c r="L139" s="46">
        <v>170.15</v>
      </c>
      <c r="M139" s="59">
        <f>N139+O139-8.4</f>
        <v>2058.14</v>
      </c>
      <c r="N139" s="47">
        <v>2062.7</v>
      </c>
      <c r="O139" s="47">
        <v>3.84</v>
      </c>
      <c r="P139" s="60">
        <f t="shared" si="33"/>
        <v>12.395782829575602</v>
      </c>
      <c r="Q139" s="60">
        <f t="shared" si="34"/>
        <v>12.513498101165993</v>
      </c>
      <c r="R139" s="40">
        <f t="shared" si="35"/>
        <v>2.2568322068762856</v>
      </c>
    </row>
    <row r="140" spans="1:18" ht="15.75">
      <c r="A140" s="67" t="s">
        <v>11</v>
      </c>
      <c r="B140" s="68"/>
      <c r="C140" s="68"/>
      <c r="D140" s="67" t="s">
        <v>158</v>
      </c>
      <c r="E140" s="68"/>
      <c r="F140" s="68"/>
      <c r="G140" s="68"/>
      <c r="H140" s="68"/>
      <c r="I140" s="42" t="s">
        <v>167</v>
      </c>
      <c r="J140" s="43">
        <f aca="true" t="shared" si="36" ref="J140:O140">J141</f>
        <v>652</v>
      </c>
      <c r="K140" s="48">
        <f t="shared" si="36"/>
        <v>652</v>
      </c>
      <c r="L140" s="48">
        <f t="shared" si="36"/>
        <v>652</v>
      </c>
      <c r="M140" s="43">
        <f t="shared" si="36"/>
        <v>51.78</v>
      </c>
      <c r="N140" s="48">
        <f t="shared" si="36"/>
        <v>108.6</v>
      </c>
      <c r="O140" s="48">
        <f t="shared" si="36"/>
        <v>51.78</v>
      </c>
      <c r="P140" s="60">
        <f t="shared" si="33"/>
        <v>7.941717791411043</v>
      </c>
      <c r="Q140" s="60">
        <f t="shared" si="34"/>
        <v>16.65644171779141</v>
      </c>
      <c r="R140" s="40">
        <f t="shared" si="35"/>
        <v>7.941717791411043</v>
      </c>
    </row>
    <row r="141" spans="1:18" ht="15.75">
      <c r="A141" s="76" t="s">
        <v>11</v>
      </c>
      <c r="B141" s="68"/>
      <c r="C141" s="68"/>
      <c r="D141" s="76" t="s">
        <v>19</v>
      </c>
      <c r="E141" s="68"/>
      <c r="F141" s="68"/>
      <c r="G141" s="68"/>
      <c r="H141" s="68"/>
      <c r="I141" s="45" t="s">
        <v>168</v>
      </c>
      <c r="J141" s="59">
        <f>K141+L141-K141</f>
        <v>652</v>
      </c>
      <c r="K141" s="46">
        <v>652</v>
      </c>
      <c r="L141" s="46">
        <v>652</v>
      </c>
      <c r="M141" s="59">
        <f>N141+O141-N141</f>
        <v>51.78</v>
      </c>
      <c r="N141" s="47">
        <v>108.6</v>
      </c>
      <c r="O141" s="47">
        <v>51.78</v>
      </c>
      <c r="P141" s="60">
        <f t="shared" si="33"/>
        <v>7.941717791411043</v>
      </c>
      <c r="Q141" s="60">
        <f t="shared" si="34"/>
        <v>16.65644171779141</v>
      </c>
      <c r="R141" s="40">
        <f t="shared" si="35"/>
        <v>7.941717791411043</v>
      </c>
    </row>
    <row r="142" spans="1:18" ht="31.5">
      <c r="A142" s="67" t="s">
        <v>19</v>
      </c>
      <c r="B142" s="68"/>
      <c r="C142" s="68"/>
      <c r="D142" s="67" t="s">
        <v>158</v>
      </c>
      <c r="E142" s="68"/>
      <c r="F142" s="68"/>
      <c r="G142" s="68"/>
      <c r="H142" s="68"/>
      <c r="I142" s="41" t="s">
        <v>169</v>
      </c>
      <c r="J142" s="43">
        <f t="shared" si="31"/>
        <v>2097.8900000000003</v>
      </c>
      <c r="K142" s="48">
        <f>K143+K144+K145</f>
        <v>1722.16</v>
      </c>
      <c r="L142" s="48">
        <f>L143+L144+L145</f>
        <v>375.73</v>
      </c>
      <c r="M142" s="43">
        <f>N142+O142</f>
        <v>209.66</v>
      </c>
      <c r="N142" s="48">
        <f>N143+N144+N145</f>
        <v>196.76</v>
      </c>
      <c r="O142" s="48">
        <f>O143+O144+O145</f>
        <v>12.9</v>
      </c>
      <c r="P142" s="60">
        <f t="shared" si="33"/>
        <v>9.99385096454056</v>
      </c>
      <c r="Q142" s="60">
        <f t="shared" si="34"/>
        <v>11.425186974497143</v>
      </c>
      <c r="R142" s="40">
        <f t="shared" si="35"/>
        <v>3.433316477257605</v>
      </c>
    </row>
    <row r="143" spans="1:18" ht="47.25">
      <c r="A143" s="76" t="s">
        <v>19</v>
      </c>
      <c r="B143" s="68"/>
      <c r="C143" s="68"/>
      <c r="D143" s="76" t="s">
        <v>43</v>
      </c>
      <c r="E143" s="68"/>
      <c r="F143" s="68"/>
      <c r="G143" s="68"/>
      <c r="H143" s="68"/>
      <c r="I143" s="44" t="s">
        <v>170</v>
      </c>
      <c r="J143" s="59">
        <f t="shared" si="31"/>
        <v>1699.66</v>
      </c>
      <c r="K143" s="46">
        <v>1699.66</v>
      </c>
      <c r="L143" s="46"/>
      <c r="M143" s="59">
        <f t="shared" si="32"/>
        <v>196.76</v>
      </c>
      <c r="N143" s="47">
        <v>196.76</v>
      </c>
      <c r="O143" s="47"/>
      <c r="P143" s="60">
        <f t="shared" si="33"/>
        <v>11.57643293364555</v>
      </c>
      <c r="Q143" s="60">
        <f t="shared" si="34"/>
        <v>11.57643293364555</v>
      </c>
      <c r="R143" s="40">
        <v>0</v>
      </c>
    </row>
    <row r="144" spans="1:18" ht="15.75">
      <c r="A144" s="77" t="s">
        <v>19</v>
      </c>
      <c r="B144" s="78"/>
      <c r="C144" s="79"/>
      <c r="D144" s="77" t="s">
        <v>41</v>
      </c>
      <c r="E144" s="78"/>
      <c r="F144" s="78"/>
      <c r="G144" s="78"/>
      <c r="H144" s="79"/>
      <c r="I144" s="44" t="s">
        <v>171</v>
      </c>
      <c r="J144" s="59">
        <f t="shared" si="31"/>
        <v>361.98</v>
      </c>
      <c r="K144" s="46"/>
      <c r="L144" s="46">
        <v>361.98</v>
      </c>
      <c r="M144" s="59">
        <f t="shared" si="32"/>
        <v>11.9</v>
      </c>
      <c r="N144" s="47"/>
      <c r="O144" s="47">
        <v>11.9</v>
      </c>
      <c r="P144" s="60">
        <f t="shared" si="33"/>
        <v>3.287474446101994</v>
      </c>
      <c r="Q144" s="60">
        <v>0</v>
      </c>
      <c r="R144" s="40">
        <f t="shared" si="35"/>
        <v>3.287474446101994</v>
      </c>
    </row>
    <row r="145" spans="1:18" ht="31.5">
      <c r="A145" s="76" t="s">
        <v>19</v>
      </c>
      <c r="B145" s="68"/>
      <c r="C145" s="68"/>
      <c r="D145" s="76" t="s">
        <v>45</v>
      </c>
      <c r="E145" s="68"/>
      <c r="F145" s="68"/>
      <c r="G145" s="68"/>
      <c r="H145" s="68"/>
      <c r="I145" s="44" t="s">
        <v>172</v>
      </c>
      <c r="J145" s="59">
        <f t="shared" si="31"/>
        <v>36.25</v>
      </c>
      <c r="K145" s="46">
        <v>22.5</v>
      </c>
      <c r="L145" s="46">
        <v>13.75</v>
      </c>
      <c r="M145" s="59">
        <f t="shared" si="32"/>
        <v>1</v>
      </c>
      <c r="N145" s="47"/>
      <c r="O145" s="47">
        <v>1</v>
      </c>
      <c r="P145" s="60">
        <f t="shared" si="33"/>
        <v>2.7586206896551726</v>
      </c>
      <c r="Q145" s="60">
        <f t="shared" si="34"/>
        <v>0</v>
      </c>
      <c r="R145" s="40">
        <f t="shared" si="35"/>
        <v>7.2727272727272725</v>
      </c>
    </row>
    <row r="146" spans="1:18" ht="15.75">
      <c r="A146" s="67" t="s">
        <v>73</v>
      </c>
      <c r="B146" s="68"/>
      <c r="C146" s="68"/>
      <c r="D146" s="67" t="s">
        <v>158</v>
      </c>
      <c r="E146" s="68"/>
      <c r="F146" s="68"/>
      <c r="G146" s="68"/>
      <c r="H146" s="68"/>
      <c r="I146" s="41" t="s">
        <v>173</v>
      </c>
      <c r="J146" s="43">
        <f>K146+L146-2913.5</f>
        <v>15889.18</v>
      </c>
      <c r="K146" s="48">
        <f>K147+K148+K149+K150+K151</f>
        <v>11806.2</v>
      </c>
      <c r="L146" s="48">
        <f>L147+L148+L149+L150+L151</f>
        <v>6996.48</v>
      </c>
      <c r="M146" s="43">
        <f t="shared" si="32"/>
        <v>742.8100000000001</v>
      </c>
      <c r="N146" s="48">
        <f>N147+N148+N149+N150+N151</f>
        <v>549.71</v>
      </c>
      <c r="O146" s="48">
        <f>O147+O148+O149+O150+O151</f>
        <v>193.1</v>
      </c>
      <c r="P146" s="60">
        <f t="shared" si="33"/>
        <v>4.674942319238626</v>
      </c>
      <c r="Q146" s="60">
        <f t="shared" si="34"/>
        <v>4.656112889837543</v>
      </c>
      <c r="R146" s="40">
        <v>0</v>
      </c>
    </row>
    <row r="147" spans="1:18" ht="15.75">
      <c r="A147" s="76" t="s">
        <v>73</v>
      </c>
      <c r="B147" s="68"/>
      <c r="C147" s="68"/>
      <c r="D147" s="76" t="s">
        <v>16</v>
      </c>
      <c r="E147" s="68"/>
      <c r="F147" s="68"/>
      <c r="G147" s="68"/>
      <c r="H147" s="68"/>
      <c r="I147" s="44" t="s">
        <v>174</v>
      </c>
      <c r="J147" s="59">
        <f t="shared" si="31"/>
        <v>3529.7</v>
      </c>
      <c r="K147" s="46">
        <v>3529.7</v>
      </c>
      <c r="L147" s="46">
        <v>0</v>
      </c>
      <c r="M147" s="59">
        <f t="shared" si="32"/>
        <v>258.15</v>
      </c>
      <c r="N147" s="47">
        <v>258.15</v>
      </c>
      <c r="O147" s="47">
        <v>0</v>
      </c>
      <c r="P147" s="60">
        <f t="shared" si="33"/>
        <v>7.313652718361334</v>
      </c>
      <c r="Q147" s="60">
        <f t="shared" si="34"/>
        <v>7.313652718361334</v>
      </c>
      <c r="R147" s="40">
        <v>0</v>
      </c>
    </row>
    <row r="148" spans="1:18" ht="15.75">
      <c r="A148" s="77" t="s">
        <v>73</v>
      </c>
      <c r="B148" s="78"/>
      <c r="C148" s="79"/>
      <c r="D148" s="77" t="s">
        <v>21</v>
      </c>
      <c r="E148" s="78"/>
      <c r="F148" s="78"/>
      <c r="G148" s="78"/>
      <c r="H148" s="79"/>
      <c r="I148" s="44" t="s">
        <v>175</v>
      </c>
      <c r="J148" s="59">
        <f t="shared" si="31"/>
        <v>142.16</v>
      </c>
      <c r="K148" s="46">
        <v>0</v>
      </c>
      <c r="L148" s="46">
        <v>142.16</v>
      </c>
      <c r="M148" s="59">
        <f t="shared" si="32"/>
        <v>0</v>
      </c>
      <c r="N148" s="47">
        <v>0</v>
      </c>
      <c r="O148" s="47">
        <v>0</v>
      </c>
      <c r="P148" s="60">
        <f t="shared" si="33"/>
        <v>0</v>
      </c>
      <c r="Q148" s="60">
        <v>0</v>
      </c>
      <c r="R148" s="40">
        <f t="shared" si="35"/>
        <v>0</v>
      </c>
    </row>
    <row r="149" spans="1:18" ht="15.75">
      <c r="A149" s="76" t="s">
        <v>73</v>
      </c>
      <c r="B149" s="68"/>
      <c r="C149" s="68"/>
      <c r="D149" s="76" t="s">
        <v>22</v>
      </c>
      <c r="E149" s="68"/>
      <c r="F149" s="68"/>
      <c r="G149" s="68"/>
      <c r="H149" s="68"/>
      <c r="I149" s="44" t="s">
        <v>176</v>
      </c>
      <c r="J149" s="59">
        <f t="shared" si="31"/>
        <v>5045.2</v>
      </c>
      <c r="K149" s="46">
        <v>4745.2</v>
      </c>
      <c r="L149" s="46">
        <v>300</v>
      </c>
      <c r="M149" s="59">
        <f t="shared" si="32"/>
        <v>291.56</v>
      </c>
      <c r="N149" s="47">
        <v>291.56</v>
      </c>
      <c r="O149" s="47"/>
      <c r="P149" s="60">
        <f t="shared" si="33"/>
        <v>5.778958217711884</v>
      </c>
      <c r="Q149" s="60">
        <f t="shared" si="34"/>
        <v>6.144314254404451</v>
      </c>
      <c r="R149" s="40">
        <f t="shared" si="35"/>
        <v>0</v>
      </c>
    </row>
    <row r="150" spans="1:18" ht="15.75">
      <c r="A150" s="76" t="s">
        <v>73</v>
      </c>
      <c r="B150" s="68"/>
      <c r="C150" s="68"/>
      <c r="D150" s="76" t="s">
        <v>43</v>
      </c>
      <c r="E150" s="68"/>
      <c r="F150" s="68"/>
      <c r="G150" s="68"/>
      <c r="H150" s="68"/>
      <c r="I150" s="44" t="s">
        <v>177</v>
      </c>
      <c r="J150" s="59">
        <f>K150+L150-2913.5</f>
        <v>6597.119999999999</v>
      </c>
      <c r="K150" s="46">
        <v>3156.3</v>
      </c>
      <c r="L150" s="46">
        <v>6354.32</v>
      </c>
      <c r="M150" s="59">
        <f t="shared" si="32"/>
        <v>193.1</v>
      </c>
      <c r="N150" s="47"/>
      <c r="O150" s="47">
        <v>193.1</v>
      </c>
      <c r="P150" s="60">
        <f t="shared" si="33"/>
        <v>2.9270348273185878</v>
      </c>
      <c r="Q150" s="60">
        <f t="shared" si="34"/>
        <v>0</v>
      </c>
      <c r="R150" s="40">
        <f t="shared" si="35"/>
        <v>3.038877488071108</v>
      </c>
    </row>
    <row r="151" spans="1:18" ht="15.75">
      <c r="A151" s="76" t="s">
        <v>73</v>
      </c>
      <c r="B151" s="68"/>
      <c r="C151" s="68"/>
      <c r="D151" s="76" t="s">
        <v>27</v>
      </c>
      <c r="E151" s="68"/>
      <c r="F151" s="68"/>
      <c r="G151" s="68"/>
      <c r="H151" s="68"/>
      <c r="I151" s="44" t="s">
        <v>178</v>
      </c>
      <c r="J151" s="59">
        <f t="shared" si="31"/>
        <v>575</v>
      </c>
      <c r="K151" s="46">
        <v>375</v>
      </c>
      <c r="L151" s="46">
        <v>200</v>
      </c>
      <c r="M151" s="59">
        <f t="shared" si="32"/>
        <v>0</v>
      </c>
      <c r="N151" s="47"/>
      <c r="O151" s="47"/>
      <c r="P151" s="60">
        <f t="shared" si="33"/>
        <v>0</v>
      </c>
      <c r="Q151" s="60">
        <f t="shared" si="34"/>
        <v>0</v>
      </c>
      <c r="R151" s="40">
        <v>0</v>
      </c>
    </row>
    <row r="152" spans="1:18" ht="15.75">
      <c r="A152" s="67" t="s">
        <v>16</v>
      </c>
      <c r="B152" s="68"/>
      <c r="C152" s="68"/>
      <c r="D152" s="67" t="s">
        <v>158</v>
      </c>
      <c r="E152" s="68"/>
      <c r="F152" s="68"/>
      <c r="G152" s="68"/>
      <c r="H152" s="68"/>
      <c r="I152" s="41" t="s">
        <v>179</v>
      </c>
      <c r="J152" s="43">
        <f>J153+J154+J155+J156</f>
        <v>25304.640000000003</v>
      </c>
      <c r="K152" s="48">
        <f>K153+K154+K155+K156</f>
        <v>5993.7</v>
      </c>
      <c r="L152" s="48">
        <f>L153+L154+L155+L156</f>
        <v>19310.940000000002</v>
      </c>
      <c r="M152" s="43">
        <f t="shared" si="32"/>
        <v>2733.57</v>
      </c>
      <c r="N152" s="48">
        <f>N153+N154+N155+N156</f>
        <v>13.76</v>
      </c>
      <c r="O152" s="48">
        <f>O153+O154+O155+O156</f>
        <v>2719.81</v>
      </c>
      <c r="P152" s="60">
        <f t="shared" si="33"/>
        <v>10.802643309685497</v>
      </c>
      <c r="Q152" s="60">
        <f t="shared" si="34"/>
        <v>0.22957438643909442</v>
      </c>
      <c r="R152" s="40">
        <f t="shared" si="35"/>
        <v>14.08429625901173</v>
      </c>
    </row>
    <row r="153" spans="1:18" ht="15.75">
      <c r="A153" s="77" t="s">
        <v>16</v>
      </c>
      <c r="B153" s="80"/>
      <c r="C153" s="81"/>
      <c r="D153" s="77" t="s">
        <v>3</v>
      </c>
      <c r="E153" s="80"/>
      <c r="F153" s="80"/>
      <c r="G153" s="80"/>
      <c r="H153" s="81"/>
      <c r="I153" s="44" t="s">
        <v>180</v>
      </c>
      <c r="J153" s="59">
        <f t="shared" si="31"/>
        <v>85.1</v>
      </c>
      <c r="K153" s="46">
        <v>55.1</v>
      </c>
      <c r="L153" s="46">
        <v>30</v>
      </c>
      <c r="M153" s="59">
        <f t="shared" si="32"/>
        <v>13.76</v>
      </c>
      <c r="N153" s="47">
        <v>13.76</v>
      </c>
      <c r="O153" s="47"/>
      <c r="P153" s="60">
        <f t="shared" si="33"/>
        <v>16.169212690951824</v>
      </c>
      <c r="Q153" s="60">
        <f t="shared" si="34"/>
        <v>24.97277676950998</v>
      </c>
      <c r="R153" s="40">
        <f t="shared" si="35"/>
        <v>0</v>
      </c>
    </row>
    <row r="154" spans="1:18" ht="15.75">
      <c r="A154" s="76" t="s">
        <v>16</v>
      </c>
      <c r="B154" s="68"/>
      <c r="C154" s="68"/>
      <c r="D154" s="76" t="s">
        <v>11</v>
      </c>
      <c r="E154" s="68"/>
      <c r="F154" s="68"/>
      <c r="G154" s="68"/>
      <c r="H154" s="68"/>
      <c r="I154" s="44" t="s">
        <v>181</v>
      </c>
      <c r="J154" s="59">
        <f t="shared" si="31"/>
        <v>6725.259999999999</v>
      </c>
      <c r="K154" s="46">
        <v>5058.4</v>
      </c>
      <c r="L154" s="46">
        <v>1666.86</v>
      </c>
      <c r="M154" s="59">
        <f t="shared" si="32"/>
        <v>173.63</v>
      </c>
      <c r="N154" s="47"/>
      <c r="O154" s="47">
        <v>173.63</v>
      </c>
      <c r="P154" s="60">
        <f t="shared" si="33"/>
        <v>2.5817589208446963</v>
      </c>
      <c r="Q154" s="60">
        <f t="shared" si="34"/>
        <v>0</v>
      </c>
      <c r="R154" s="40">
        <f t="shared" si="35"/>
        <v>10.416591675365657</v>
      </c>
    </row>
    <row r="155" spans="1:18" ht="15.75">
      <c r="A155" s="76" t="s">
        <v>16</v>
      </c>
      <c r="B155" s="68"/>
      <c r="C155" s="68"/>
      <c r="D155" s="76" t="s">
        <v>19</v>
      </c>
      <c r="E155" s="68"/>
      <c r="F155" s="68"/>
      <c r="G155" s="68"/>
      <c r="H155" s="68"/>
      <c r="I155" s="44" t="s">
        <v>182</v>
      </c>
      <c r="J155" s="59">
        <f t="shared" si="31"/>
        <v>18429.08</v>
      </c>
      <c r="K155" s="46">
        <v>850.2</v>
      </c>
      <c r="L155" s="46">
        <v>17578.88</v>
      </c>
      <c r="M155" s="59">
        <f t="shared" si="32"/>
        <v>2546.18</v>
      </c>
      <c r="N155" s="47"/>
      <c r="O155" s="47">
        <v>2546.18</v>
      </c>
      <c r="P155" s="60">
        <f t="shared" si="33"/>
        <v>13.81609933865391</v>
      </c>
      <c r="Q155" s="60">
        <f t="shared" si="34"/>
        <v>0</v>
      </c>
      <c r="R155" s="40">
        <f t="shared" si="35"/>
        <v>14.484312993774346</v>
      </c>
    </row>
    <row r="156" spans="1:18" ht="31.5">
      <c r="A156" s="76" t="s">
        <v>16</v>
      </c>
      <c r="B156" s="68"/>
      <c r="C156" s="68"/>
      <c r="D156" s="76" t="s">
        <v>16</v>
      </c>
      <c r="E156" s="68"/>
      <c r="F156" s="68"/>
      <c r="G156" s="68"/>
      <c r="H156" s="68"/>
      <c r="I156" s="44" t="s">
        <v>183</v>
      </c>
      <c r="J156" s="59">
        <f t="shared" si="31"/>
        <v>65.2</v>
      </c>
      <c r="K156" s="46">
        <v>30</v>
      </c>
      <c r="L156" s="46">
        <v>35.2</v>
      </c>
      <c r="M156" s="59">
        <f t="shared" si="32"/>
        <v>0</v>
      </c>
      <c r="N156" s="47"/>
      <c r="O156" s="47"/>
      <c r="P156" s="60">
        <f t="shared" si="33"/>
        <v>0</v>
      </c>
      <c r="Q156" s="60">
        <v>0</v>
      </c>
      <c r="R156" s="40">
        <f t="shared" si="35"/>
        <v>0</v>
      </c>
    </row>
    <row r="157" spans="1:18" ht="15.75">
      <c r="A157" s="67" t="s">
        <v>36</v>
      </c>
      <c r="B157" s="68"/>
      <c r="C157" s="68"/>
      <c r="D157" s="67" t="s">
        <v>158</v>
      </c>
      <c r="E157" s="68"/>
      <c r="F157" s="68"/>
      <c r="G157" s="68"/>
      <c r="H157" s="68"/>
      <c r="I157" s="41" t="s">
        <v>184</v>
      </c>
      <c r="J157" s="43">
        <f t="shared" si="31"/>
        <v>387536.48</v>
      </c>
      <c r="K157" s="48">
        <f>K158+K159+K160+K161</f>
        <v>387536.48</v>
      </c>
      <c r="L157" s="48">
        <f>L158+L159+L160+L161</f>
        <v>0</v>
      </c>
      <c r="M157" s="43">
        <f t="shared" si="32"/>
        <v>43386.48</v>
      </c>
      <c r="N157" s="48">
        <f>N158+N159+N160+N161</f>
        <v>43386.48</v>
      </c>
      <c r="O157" s="48">
        <f>O158+O159+O160+O161</f>
        <v>0</v>
      </c>
      <c r="P157" s="60">
        <f t="shared" si="33"/>
        <v>11.19545700575079</v>
      </c>
      <c r="Q157" s="60">
        <f t="shared" si="34"/>
        <v>11.19545700575079</v>
      </c>
      <c r="R157" s="40">
        <v>0</v>
      </c>
    </row>
    <row r="158" spans="1:18" ht="15.75">
      <c r="A158" s="76" t="s">
        <v>36</v>
      </c>
      <c r="B158" s="68"/>
      <c r="C158" s="68"/>
      <c r="D158" s="76" t="s">
        <v>3</v>
      </c>
      <c r="E158" s="68"/>
      <c r="F158" s="68"/>
      <c r="G158" s="68"/>
      <c r="H158" s="68"/>
      <c r="I158" s="44" t="s">
        <v>185</v>
      </c>
      <c r="J158" s="59">
        <f t="shared" si="31"/>
        <v>79447.9</v>
      </c>
      <c r="K158" s="46">
        <v>79447.9</v>
      </c>
      <c r="L158" s="46"/>
      <c r="M158" s="59">
        <f t="shared" si="32"/>
        <v>9345.34</v>
      </c>
      <c r="N158" s="47">
        <v>9345.34</v>
      </c>
      <c r="O158" s="47"/>
      <c r="P158" s="60">
        <f t="shared" si="33"/>
        <v>11.762853391971344</v>
      </c>
      <c r="Q158" s="60">
        <f t="shared" si="34"/>
        <v>11.762853391971344</v>
      </c>
      <c r="R158" s="40">
        <v>0</v>
      </c>
    </row>
    <row r="159" spans="1:18" ht="15.75">
      <c r="A159" s="76" t="s">
        <v>36</v>
      </c>
      <c r="B159" s="68"/>
      <c r="C159" s="68"/>
      <c r="D159" s="76" t="s">
        <v>11</v>
      </c>
      <c r="E159" s="68"/>
      <c r="F159" s="68"/>
      <c r="G159" s="68"/>
      <c r="H159" s="68"/>
      <c r="I159" s="44" t="s">
        <v>186</v>
      </c>
      <c r="J159" s="59">
        <f t="shared" si="31"/>
        <v>279520.08</v>
      </c>
      <c r="K159" s="46">
        <v>279520.08</v>
      </c>
      <c r="L159" s="46"/>
      <c r="M159" s="59">
        <f t="shared" si="32"/>
        <v>31863.43</v>
      </c>
      <c r="N159" s="47">
        <v>31863.43</v>
      </c>
      <c r="O159" s="47"/>
      <c r="P159" s="60">
        <f t="shared" si="33"/>
        <v>11.399334888570438</v>
      </c>
      <c r="Q159" s="60">
        <f t="shared" si="34"/>
        <v>11.399334888570438</v>
      </c>
      <c r="R159" s="40">
        <v>0</v>
      </c>
    </row>
    <row r="160" spans="1:18" ht="15.75">
      <c r="A160" s="76" t="s">
        <v>36</v>
      </c>
      <c r="B160" s="68"/>
      <c r="C160" s="68"/>
      <c r="D160" s="76" t="s">
        <v>36</v>
      </c>
      <c r="E160" s="68"/>
      <c r="F160" s="68"/>
      <c r="G160" s="68"/>
      <c r="H160" s="68"/>
      <c r="I160" s="44" t="s">
        <v>187</v>
      </c>
      <c r="J160" s="59">
        <f t="shared" si="31"/>
        <v>3794.34</v>
      </c>
      <c r="K160" s="46">
        <v>3794.34</v>
      </c>
      <c r="L160" s="46"/>
      <c r="M160" s="59">
        <f t="shared" si="32"/>
        <v>99.99</v>
      </c>
      <c r="N160" s="47">
        <v>99.99</v>
      </c>
      <c r="O160" s="47"/>
      <c r="P160" s="60">
        <f t="shared" si="33"/>
        <v>2.635240911462863</v>
      </c>
      <c r="Q160" s="60">
        <f t="shared" si="34"/>
        <v>2.635240911462863</v>
      </c>
      <c r="R160" s="40">
        <v>0</v>
      </c>
    </row>
    <row r="161" spans="1:18" ht="15.75">
      <c r="A161" s="76" t="s">
        <v>36</v>
      </c>
      <c r="B161" s="68"/>
      <c r="C161" s="68"/>
      <c r="D161" s="76" t="s">
        <v>43</v>
      </c>
      <c r="E161" s="68"/>
      <c r="F161" s="68"/>
      <c r="G161" s="68"/>
      <c r="H161" s="68"/>
      <c r="I161" s="44" t="s">
        <v>188</v>
      </c>
      <c r="J161" s="59">
        <f t="shared" si="31"/>
        <v>24774.16</v>
      </c>
      <c r="K161" s="46">
        <v>24774.16</v>
      </c>
      <c r="L161" s="46"/>
      <c r="M161" s="59">
        <f t="shared" si="32"/>
        <v>2077.72</v>
      </c>
      <c r="N161" s="47">
        <v>2077.72</v>
      </c>
      <c r="O161" s="47"/>
      <c r="P161" s="60">
        <f t="shared" si="33"/>
        <v>8.386641565243785</v>
      </c>
      <c r="Q161" s="60">
        <f t="shared" si="34"/>
        <v>8.386641565243785</v>
      </c>
      <c r="R161" s="40">
        <v>0</v>
      </c>
    </row>
    <row r="162" spans="1:18" ht="15.75">
      <c r="A162" s="67" t="s">
        <v>22</v>
      </c>
      <c r="B162" s="68"/>
      <c r="C162" s="68"/>
      <c r="D162" s="67"/>
      <c r="E162" s="68"/>
      <c r="F162" s="68"/>
      <c r="G162" s="68"/>
      <c r="H162" s="68"/>
      <c r="I162" s="41" t="s">
        <v>189</v>
      </c>
      <c r="J162" s="43">
        <f aca="true" t="shared" si="37" ref="J162:O162">J163+J164</f>
        <v>52362.07000000001</v>
      </c>
      <c r="K162" s="48">
        <f t="shared" si="37"/>
        <v>14709.86</v>
      </c>
      <c r="L162" s="48">
        <f t="shared" si="37"/>
        <v>43046.62</v>
      </c>
      <c r="M162" s="43">
        <f t="shared" si="37"/>
        <v>9040.14</v>
      </c>
      <c r="N162" s="48">
        <f t="shared" si="37"/>
        <v>1503.51</v>
      </c>
      <c r="O162" s="48">
        <f t="shared" si="37"/>
        <v>8035.75</v>
      </c>
      <c r="P162" s="60">
        <f t="shared" si="33"/>
        <v>17.264672691511237</v>
      </c>
      <c r="Q162" s="60">
        <f t="shared" si="34"/>
        <v>10.221103395953463</v>
      </c>
      <c r="R162" s="40">
        <f t="shared" si="35"/>
        <v>18.667551598708563</v>
      </c>
    </row>
    <row r="163" spans="1:18" ht="15.75">
      <c r="A163" s="76" t="s">
        <v>22</v>
      </c>
      <c r="B163" s="68"/>
      <c r="C163" s="68"/>
      <c r="D163" s="76" t="s">
        <v>3</v>
      </c>
      <c r="E163" s="68"/>
      <c r="F163" s="68"/>
      <c r="G163" s="68"/>
      <c r="H163" s="68"/>
      <c r="I163" s="44" t="s">
        <v>190</v>
      </c>
      <c r="J163" s="59">
        <f>K163+L163-5394.41</f>
        <v>52347.07000000001</v>
      </c>
      <c r="K163" s="46">
        <v>14694.86</v>
      </c>
      <c r="L163" s="46">
        <v>43046.62</v>
      </c>
      <c r="M163" s="59">
        <f>N163+O163-499.12</f>
        <v>9040.14</v>
      </c>
      <c r="N163" s="47">
        <v>1503.51</v>
      </c>
      <c r="O163" s="47">
        <v>8035.75</v>
      </c>
      <c r="P163" s="60">
        <f t="shared" si="33"/>
        <v>17.269619866021152</v>
      </c>
      <c r="Q163" s="60">
        <f t="shared" si="34"/>
        <v>10.231536741418427</v>
      </c>
      <c r="R163" s="40">
        <f t="shared" si="35"/>
        <v>18.667551598708563</v>
      </c>
    </row>
    <row r="164" spans="1:18" ht="15.75">
      <c r="A164" s="76" t="s">
        <v>22</v>
      </c>
      <c r="B164" s="68"/>
      <c r="C164" s="68"/>
      <c r="D164" s="76" t="s">
        <v>73</v>
      </c>
      <c r="E164" s="68"/>
      <c r="F164" s="68"/>
      <c r="G164" s="68"/>
      <c r="H164" s="68"/>
      <c r="I164" s="44" t="s">
        <v>191</v>
      </c>
      <c r="J164" s="59">
        <f t="shared" si="31"/>
        <v>15</v>
      </c>
      <c r="K164" s="46">
        <v>15</v>
      </c>
      <c r="L164" s="46"/>
      <c r="M164" s="59">
        <f t="shared" si="32"/>
        <v>0</v>
      </c>
      <c r="N164" s="47"/>
      <c r="O164" s="47"/>
      <c r="P164" s="60">
        <f t="shared" si="33"/>
        <v>0</v>
      </c>
      <c r="Q164" s="60">
        <f t="shared" si="34"/>
        <v>0</v>
      </c>
      <c r="R164" s="40">
        <v>0</v>
      </c>
    </row>
    <row r="165" spans="1:18" ht="15.75">
      <c r="A165" s="67" t="s">
        <v>43</v>
      </c>
      <c r="B165" s="68"/>
      <c r="C165" s="68"/>
      <c r="D165" s="67" t="s">
        <v>158</v>
      </c>
      <c r="E165" s="68"/>
      <c r="F165" s="68"/>
      <c r="G165" s="68"/>
      <c r="H165" s="68"/>
      <c r="I165" s="41" t="s">
        <v>192</v>
      </c>
      <c r="J165" s="43">
        <f>J166</f>
        <v>224</v>
      </c>
      <c r="K165" s="48">
        <f>K166</f>
        <v>200</v>
      </c>
      <c r="L165" s="48">
        <f>L166</f>
        <v>224</v>
      </c>
      <c r="M165" s="43">
        <f t="shared" si="32"/>
        <v>0</v>
      </c>
      <c r="N165" s="48">
        <f>N166</f>
        <v>0</v>
      </c>
      <c r="O165" s="48">
        <f>O166</f>
        <v>0</v>
      </c>
      <c r="P165" s="60">
        <f t="shared" si="33"/>
        <v>0</v>
      </c>
      <c r="Q165" s="60">
        <f t="shared" si="34"/>
        <v>0</v>
      </c>
      <c r="R165" s="40">
        <f t="shared" si="35"/>
        <v>0</v>
      </c>
    </row>
    <row r="166" spans="1:18" ht="15.75">
      <c r="A166" s="76" t="s">
        <v>43</v>
      </c>
      <c r="B166" s="68"/>
      <c r="C166" s="68"/>
      <c r="D166" s="76" t="s">
        <v>43</v>
      </c>
      <c r="E166" s="68"/>
      <c r="F166" s="68"/>
      <c r="G166" s="68"/>
      <c r="H166" s="68"/>
      <c r="I166" s="44" t="s">
        <v>193</v>
      </c>
      <c r="J166" s="59">
        <f>K166+L166-K166</f>
        <v>224</v>
      </c>
      <c r="K166" s="46">
        <v>200</v>
      </c>
      <c r="L166" s="46">
        <v>224</v>
      </c>
      <c r="M166" s="59">
        <f t="shared" si="32"/>
        <v>0</v>
      </c>
      <c r="N166" s="47"/>
      <c r="O166" s="47"/>
      <c r="P166" s="60">
        <f t="shared" si="33"/>
        <v>0</v>
      </c>
      <c r="Q166" s="60">
        <f t="shared" si="34"/>
        <v>0</v>
      </c>
      <c r="R166" s="40">
        <f t="shared" si="35"/>
        <v>0</v>
      </c>
    </row>
    <row r="167" spans="1:18" ht="15.75">
      <c r="A167" s="67" t="s">
        <v>41</v>
      </c>
      <c r="B167" s="68"/>
      <c r="C167" s="68"/>
      <c r="D167" s="67" t="s">
        <v>158</v>
      </c>
      <c r="E167" s="68"/>
      <c r="F167" s="68"/>
      <c r="G167" s="68"/>
      <c r="H167" s="68"/>
      <c r="I167" s="41" t="s">
        <v>194</v>
      </c>
      <c r="J167" s="43">
        <f t="shared" si="31"/>
        <v>87888.9</v>
      </c>
      <c r="K167" s="48">
        <f>K168+K169+K170+K171+K172</f>
        <v>87709.39</v>
      </c>
      <c r="L167" s="48">
        <f>L168+L169+L170+L171+L172</f>
        <v>179.51</v>
      </c>
      <c r="M167" s="43">
        <f t="shared" si="32"/>
        <v>8654.02</v>
      </c>
      <c r="N167" s="48">
        <f>N168+N169+N170+N171+N172</f>
        <v>8652.02</v>
      </c>
      <c r="O167" s="48">
        <f>O168+O169+O170+O171+O172</f>
        <v>2</v>
      </c>
      <c r="P167" s="60">
        <f t="shared" si="33"/>
        <v>9.846544899299001</v>
      </c>
      <c r="Q167" s="60">
        <f t="shared" si="34"/>
        <v>9.864417025360684</v>
      </c>
      <c r="R167" s="40">
        <f t="shared" si="35"/>
        <v>1.1141440588268063</v>
      </c>
    </row>
    <row r="168" spans="1:18" ht="15.75">
      <c r="A168" s="76" t="s">
        <v>41</v>
      </c>
      <c r="B168" s="68"/>
      <c r="C168" s="68"/>
      <c r="D168" s="76" t="s">
        <v>3</v>
      </c>
      <c r="E168" s="68"/>
      <c r="F168" s="68"/>
      <c r="G168" s="68"/>
      <c r="H168" s="68"/>
      <c r="I168" s="44" t="s">
        <v>195</v>
      </c>
      <c r="J168" s="59">
        <f t="shared" si="31"/>
        <v>874.61</v>
      </c>
      <c r="K168" s="46">
        <v>695.1</v>
      </c>
      <c r="L168" s="46">
        <v>179.51</v>
      </c>
      <c r="M168" s="59">
        <f t="shared" si="32"/>
        <v>99.98</v>
      </c>
      <c r="N168" s="47">
        <v>97.98</v>
      </c>
      <c r="O168" s="47">
        <v>2</v>
      </c>
      <c r="P168" s="60">
        <f t="shared" si="33"/>
        <v>11.431380844033342</v>
      </c>
      <c r="Q168" s="60">
        <f t="shared" si="34"/>
        <v>14.095813552006906</v>
      </c>
      <c r="R168" s="40">
        <f t="shared" si="35"/>
        <v>1.1141440588268063</v>
      </c>
    </row>
    <row r="169" spans="1:18" ht="15.75">
      <c r="A169" s="76" t="s">
        <v>41</v>
      </c>
      <c r="B169" s="68"/>
      <c r="C169" s="68"/>
      <c r="D169" s="76" t="s">
        <v>11</v>
      </c>
      <c r="E169" s="68"/>
      <c r="F169" s="68"/>
      <c r="G169" s="68"/>
      <c r="H169" s="68"/>
      <c r="I169" s="44" t="s">
        <v>196</v>
      </c>
      <c r="J169" s="59">
        <f t="shared" si="31"/>
        <v>61436.21</v>
      </c>
      <c r="K169" s="46">
        <v>61436.21</v>
      </c>
      <c r="L169" s="46"/>
      <c r="M169" s="59">
        <f t="shared" si="32"/>
        <v>7163.88</v>
      </c>
      <c r="N169" s="47">
        <v>7163.88</v>
      </c>
      <c r="O169" s="47"/>
      <c r="P169" s="60">
        <f t="shared" si="33"/>
        <v>11.66068024052916</v>
      </c>
      <c r="Q169" s="60">
        <f t="shared" si="34"/>
        <v>11.66068024052916</v>
      </c>
      <c r="R169" s="40">
        <v>0</v>
      </c>
    </row>
    <row r="170" spans="1:18" ht="15.75">
      <c r="A170" s="76" t="s">
        <v>41</v>
      </c>
      <c r="B170" s="68"/>
      <c r="C170" s="68"/>
      <c r="D170" s="76" t="s">
        <v>19</v>
      </c>
      <c r="E170" s="68"/>
      <c r="F170" s="68"/>
      <c r="G170" s="68"/>
      <c r="H170" s="68"/>
      <c r="I170" s="44" t="s">
        <v>197</v>
      </c>
      <c r="J170" s="59">
        <f t="shared" si="31"/>
        <v>17788.18</v>
      </c>
      <c r="K170" s="46">
        <v>17788.18</v>
      </c>
      <c r="L170" s="46"/>
      <c r="M170" s="59">
        <f t="shared" si="32"/>
        <v>685.58</v>
      </c>
      <c r="N170" s="47">
        <v>685.58</v>
      </c>
      <c r="O170" s="47"/>
      <c r="P170" s="60">
        <f t="shared" si="33"/>
        <v>3.8541323508082335</v>
      </c>
      <c r="Q170" s="60">
        <f t="shared" si="34"/>
        <v>3.8541323508082335</v>
      </c>
      <c r="R170" s="40">
        <v>0</v>
      </c>
    </row>
    <row r="171" spans="1:18" ht="15.75">
      <c r="A171" s="76" t="s">
        <v>41</v>
      </c>
      <c r="B171" s="68"/>
      <c r="C171" s="68"/>
      <c r="D171" s="76" t="s">
        <v>73</v>
      </c>
      <c r="E171" s="68"/>
      <c r="F171" s="68"/>
      <c r="G171" s="68"/>
      <c r="H171" s="68"/>
      <c r="I171" s="44" t="s">
        <v>198</v>
      </c>
      <c r="J171" s="59">
        <f t="shared" si="31"/>
        <v>1667.8</v>
      </c>
      <c r="K171" s="46">
        <v>1667.8</v>
      </c>
      <c r="L171" s="46"/>
      <c r="M171" s="59">
        <f t="shared" si="32"/>
        <v>50.63</v>
      </c>
      <c r="N171" s="47">
        <v>50.63</v>
      </c>
      <c r="O171" s="47"/>
      <c r="P171" s="60">
        <f t="shared" si="33"/>
        <v>3.0357356997241878</v>
      </c>
      <c r="Q171" s="60">
        <f t="shared" si="34"/>
        <v>3.0357356997241878</v>
      </c>
      <c r="R171" s="40">
        <v>0</v>
      </c>
    </row>
    <row r="172" spans="1:18" ht="15.75">
      <c r="A172" s="76" t="s">
        <v>41</v>
      </c>
      <c r="B172" s="68"/>
      <c r="C172" s="68"/>
      <c r="D172" s="76" t="s">
        <v>21</v>
      </c>
      <c r="E172" s="68"/>
      <c r="F172" s="68"/>
      <c r="G172" s="68"/>
      <c r="H172" s="68"/>
      <c r="I172" s="44" t="s">
        <v>199</v>
      </c>
      <c r="J172" s="59">
        <f t="shared" si="31"/>
        <v>6122.1</v>
      </c>
      <c r="K172" s="46">
        <v>6122.1</v>
      </c>
      <c r="L172" s="46"/>
      <c r="M172" s="59">
        <f t="shared" si="32"/>
        <v>653.95</v>
      </c>
      <c r="N172" s="47">
        <v>653.95</v>
      </c>
      <c r="O172" s="47"/>
      <c r="P172" s="60">
        <f t="shared" si="33"/>
        <v>10.681792195488477</v>
      </c>
      <c r="Q172" s="60">
        <f t="shared" si="34"/>
        <v>10.681792195488477</v>
      </c>
      <c r="R172" s="40">
        <v>0</v>
      </c>
    </row>
    <row r="173" spans="1:18" ht="15.75">
      <c r="A173" s="67" t="s">
        <v>25</v>
      </c>
      <c r="B173" s="68"/>
      <c r="C173" s="68"/>
      <c r="D173" s="67" t="s">
        <v>158</v>
      </c>
      <c r="E173" s="68"/>
      <c r="F173" s="68"/>
      <c r="G173" s="68"/>
      <c r="H173" s="68"/>
      <c r="I173" s="41" t="s">
        <v>200</v>
      </c>
      <c r="J173" s="43">
        <f t="shared" si="31"/>
        <v>562</v>
      </c>
      <c r="K173" s="48">
        <f>K174+K175</f>
        <v>562</v>
      </c>
      <c r="L173" s="48">
        <f>L174+L175</f>
        <v>0</v>
      </c>
      <c r="M173" s="43">
        <f t="shared" si="32"/>
        <v>0</v>
      </c>
      <c r="N173" s="49">
        <f>N174+N175</f>
        <v>0</v>
      </c>
      <c r="O173" s="49">
        <f>O174+O175</f>
        <v>0</v>
      </c>
      <c r="P173" s="60">
        <f t="shared" si="33"/>
        <v>0</v>
      </c>
      <c r="Q173" s="60">
        <f t="shared" si="34"/>
        <v>0</v>
      </c>
      <c r="R173" s="40">
        <v>0</v>
      </c>
    </row>
    <row r="174" spans="1:18" ht="15.75">
      <c r="A174" s="76" t="s">
        <v>25</v>
      </c>
      <c r="B174" s="68"/>
      <c r="C174" s="68"/>
      <c r="D174" s="76" t="s">
        <v>3</v>
      </c>
      <c r="E174" s="68"/>
      <c r="F174" s="68"/>
      <c r="G174" s="68"/>
      <c r="H174" s="68"/>
      <c r="I174" s="44" t="s">
        <v>201</v>
      </c>
      <c r="J174" s="59">
        <f t="shared" si="31"/>
        <v>562</v>
      </c>
      <c r="K174" s="46">
        <v>562</v>
      </c>
      <c r="L174" s="46"/>
      <c r="M174" s="59">
        <f t="shared" si="32"/>
        <v>0</v>
      </c>
      <c r="N174" s="47"/>
      <c r="O174" s="47"/>
      <c r="P174" s="60">
        <f t="shared" si="33"/>
        <v>0</v>
      </c>
      <c r="Q174" s="60">
        <f t="shared" si="34"/>
        <v>0</v>
      </c>
      <c r="R174" s="40">
        <v>0</v>
      </c>
    </row>
    <row r="175" spans="1:18" ht="15.75">
      <c r="A175" s="77" t="s">
        <v>25</v>
      </c>
      <c r="B175" s="78"/>
      <c r="C175" s="79"/>
      <c r="D175" s="77" t="s">
        <v>11</v>
      </c>
      <c r="E175" s="78"/>
      <c r="F175" s="78"/>
      <c r="G175" s="78"/>
      <c r="H175" s="79"/>
      <c r="I175" s="44" t="s">
        <v>202</v>
      </c>
      <c r="J175" s="59">
        <f t="shared" si="31"/>
        <v>0</v>
      </c>
      <c r="K175" s="46"/>
      <c r="L175" s="46"/>
      <c r="M175" s="59">
        <f t="shared" si="32"/>
        <v>0</v>
      </c>
      <c r="N175" s="47"/>
      <c r="O175" s="47"/>
      <c r="P175" s="60">
        <v>0</v>
      </c>
      <c r="Q175" s="60">
        <v>0</v>
      </c>
      <c r="R175" s="40">
        <v>0</v>
      </c>
    </row>
    <row r="176" spans="1:18" ht="15.75">
      <c r="A176" s="82" t="s">
        <v>45</v>
      </c>
      <c r="B176" s="83"/>
      <c r="C176" s="84"/>
      <c r="D176" s="77"/>
      <c r="E176" s="78"/>
      <c r="F176" s="78"/>
      <c r="G176" s="78"/>
      <c r="H176" s="79"/>
      <c r="I176" s="41" t="s">
        <v>224</v>
      </c>
      <c r="J176" s="43">
        <f aca="true" t="shared" si="38" ref="J176:O176">J177+J178+J179</f>
        <v>0</v>
      </c>
      <c r="K176" s="48">
        <f t="shared" si="38"/>
        <v>71961.84</v>
      </c>
      <c r="L176" s="48">
        <f t="shared" si="38"/>
        <v>152.53</v>
      </c>
      <c r="M176" s="43">
        <f t="shared" si="38"/>
        <v>0</v>
      </c>
      <c r="N176" s="48">
        <f t="shared" si="38"/>
        <v>11186.24</v>
      </c>
      <c r="O176" s="48">
        <f t="shared" si="38"/>
        <v>10.89</v>
      </c>
      <c r="P176" s="60">
        <v>0</v>
      </c>
      <c r="Q176" s="60">
        <f t="shared" si="34"/>
        <v>15.544683126501491</v>
      </c>
      <c r="R176" s="40">
        <f t="shared" si="35"/>
        <v>7.139579099193602</v>
      </c>
    </row>
    <row r="177" spans="1:18" ht="15.75">
      <c r="A177" s="77" t="s">
        <v>45</v>
      </c>
      <c r="B177" s="78"/>
      <c r="C177" s="79"/>
      <c r="D177" s="77" t="s">
        <v>3</v>
      </c>
      <c r="E177" s="78"/>
      <c r="F177" s="78"/>
      <c r="G177" s="78"/>
      <c r="H177" s="79"/>
      <c r="I177" s="44" t="s">
        <v>59</v>
      </c>
      <c r="J177" s="59">
        <f>K177+L177-K177</f>
        <v>0</v>
      </c>
      <c r="K177" s="46">
        <v>39189.33</v>
      </c>
      <c r="L177" s="46"/>
      <c r="M177" s="59">
        <f>N177+O177-N177</f>
        <v>0</v>
      </c>
      <c r="N177" s="47">
        <v>11181.49</v>
      </c>
      <c r="O177" s="47"/>
      <c r="P177" s="60">
        <v>0</v>
      </c>
      <c r="Q177" s="60">
        <f t="shared" si="34"/>
        <v>28.53197541269524</v>
      </c>
      <c r="R177" s="40">
        <v>0</v>
      </c>
    </row>
    <row r="178" spans="1:18" ht="15.75">
      <c r="A178" s="77" t="s">
        <v>45</v>
      </c>
      <c r="B178" s="78"/>
      <c r="C178" s="79"/>
      <c r="D178" s="77" t="s">
        <v>11</v>
      </c>
      <c r="E178" s="78"/>
      <c r="F178" s="78"/>
      <c r="G178" s="78"/>
      <c r="H178" s="79"/>
      <c r="I178" s="44" t="s">
        <v>225</v>
      </c>
      <c r="J178" s="59">
        <f>K178+L178-K178</f>
        <v>0</v>
      </c>
      <c r="K178" s="46">
        <v>32772.51</v>
      </c>
      <c r="L178" s="46"/>
      <c r="M178" s="59">
        <v>0</v>
      </c>
      <c r="N178" s="47">
        <v>4.75</v>
      </c>
      <c r="O178" s="47"/>
      <c r="P178" s="60">
        <v>0</v>
      </c>
      <c r="Q178" s="60">
        <f t="shared" si="34"/>
        <v>0.014493854758149436</v>
      </c>
      <c r="R178" s="40">
        <v>0</v>
      </c>
    </row>
    <row r="179" spans="1:18" ht="15.75">
      <c r="A179" s="77" t="s">
        <v>45</v>
      </c>
      <c r="B179" s="78"/>
      <c r="C179" s="79"/>
      <c r="D179" s="77" t="s">
        <v>19</v>
      </c>
      <c r="E179" s="78"/>
      <c r="F179" s="78"/>
      <c r="G179" s="78"/>
      <c r="H179" s="79"/>
      <c r="I179" s="44" t="s">
        <v>226</v>
      </c>
      <c r="J179" s="59">
        <f>K179+L179-L179</f>
        <v>0</v>
      </c>
      <c r="K179" s="46"/>
      <c r="L179" s="46">
        <v>152.53</v>
      </c>
      <c r="M179" s="59">
        <v>0</v>
      </c>
      <c r="N179" s="47"/>
      <c r="O179" s="47">
        <v>10.89</v>
      </c>
      <c r="P179" s="60">
        <v>0</v>
      </c>
      <c r="Q179" s="60">
        <v>0</v>
      </c>
      <c r="R179" s="40">
        <f t="shared" si="35"/>
        <v>7.139579099193602</v>
      </c>
    </row>
    <row r="180" spans="1:18" ht="15.75">
      <c r="A180" s="68"/>
      <c r="B180" s="68"/>
      <c r="C180" s="68"/>
      <c r="D180" s="68"/>
      <c r="E180" s="68"/>
      <c r="F180" s="68"/>
      <c r="G180" s="68"/>
      <c r="H180" s="68"/>
      <c r="I180" s="50" t="s">
        <v>203</v>
      </c>
      <c r="J180" s="43">
        <f aca="true" t="shared" si="39" ref="J180:O180">J176+J173+J167+J165+J162+J157+J152+J146+J142+J140+J131</f>
        <v>650277.24</v>
      </c>
      <c r="K180" s="43">
        <f t="shared" si="39"/>
        <v>634077.4899999999</v>
      </c>
      <c r="L180" s="43">
        <f t="shared" si="39"/>
        <v>97524.43</v>
      </c>
      <c r="M180" s="43">
        <f t="shared" si="39"/>
        <v>74126.61</v>
      </c>
      <c r="N180" s="43">
        <f t="shared" si="39"/>
        <v>71602.62</v>
      </c>
      <c r="O180" s="43">
        <f t="shared" si="39"/>
        <v>14337.240000000002</v>
      </c>
      <c r="P180" s="60">
        <f t="shared" si="33"/>
        <v>11.399231810727375</v>
      </c>
      <c r="Q180" s="60">
        <f t="shared" si="34"/>
        <v>11.292408440488876</v>
      </c>
      <c r="R180" s="40">
        <f t="shared" si="35"/>
        <v>14.701177951001613</v>
      </c>
    </row>
    <row r="181" spans="1:18" ht="15.75">
      <c r="A181" s="85" t="s">
        <v>204</v>
      </c>
      <c r="B181" s="86"/>
      <c r="C181" s="86"/>
      <c r="D181" s="86"/>
      <c r="E181" s="86"/>
      <c r="F181" s="86"/>
      <c r="G181" s="86"/>
      <c r="H181" s="86"/>
      <c r="I181" s="87"/>
      <c r="J181" s="48">
        <f aca="true" t="shared" si="40" ref="J181:O181">J128-J180</f>
        <v>11647.990000000107</v>
      </c>
      <c r="K181" s="48">
        <f t="shared" si="40"/>
        <v>14278.360000000102</v>
      </c>
      <c r="L181" s="48">
        <f t="shared" si="40"/>
        <v>-2630.3699999999953</v>
      </c>
      <c r="M181" s="48">
        <f t="shared" si="40"/>
        <v>-104.55999999999767</v>
      </c>
      <c r="N181" s="48">
        <f t="shared" si="40"/>
        <v>860.1900000000169</v>
      </c>
      <c r="O181" s="48">
        <f t="shared" si="40"/>
        <v>-964.7500000000018</v>
      </c>
      <c r="P181" s="48"/>
      <c r="Q181" s="48"/>
      <c r="R181" s="40"/>
    </row>
    <row r="182" spans="1:18" ht="89.25">
      <c r="A182" s="88" t="s">
        <v>205</v>
      </c>
      <c r="B182" s="68"/>
      <c r="C182" s="68"/>
      <c r="D182" s="68"/>
      <c r="E182" s="68"/>
      <c r="F182" s="68"/>
      <c r="G182" s="68"/>
      <c r="H182" s="68"/>
      <c r="I182" s="51" t="s">
        <v>206</v>
      </c>
      <c r="J182" s="36" t="s">
        <v>237</v>
      </c>
      <c r="K182" s="36" t="s">
        <v>238</v>
      </c>
      <c r="L182" s="36" t="s">
        <v>239</v>
      </c>
      <c r="M182" s="36" t="s">
        <v>240</v>
      </c>
      <c r="N182" s="37" t="s">
        <v>241</v>
      </c>
      <c r="O182" s="37" t="s">
        <v>242</v>
      </c>
      <c r="P182" s="37" t="s">
        <v>244</v>
      </c>
      <c r="Q182" s="37" t="s">
        <v>243</v>
      </c>
      <c r="R182" s="36" t="s">
        <v>245</v>
      </c>
    </row>
    <row r="183" spans="1:18" ht="12.75">
      <c r="A183" s="54" t="s">
        <v>1</v>
      </c>
      <c r="B183" s="54" t="s">
        <v>37</v>
      </c>
      <c r="C183" s="54" t="s">
        <v>0</v>
      </c>
      <c r="D183" s="54" t="s">
        <v>0</v>
      </c>
      <c r="E183" s="54" t="s">
        <v>0</v>
      </c>
      <c r="F183" s="54" t="s">
        <v>0</v>
      </c>
      <c r="G183" s="54" t="s">
        <v>2</v>
      </c>
      <c r="H183" s="54" t="s">
        <v>1</v>
      </c>
      <c r="I183" s="52" t="s">
        <v>214</v>
      </c>
      <c r="J183" s="64">
        <f>J184+J186+J187+J188</f>
        <v>-11647.99000000005</v>
      </c>
      <c r="K183" s="64">
        <f>K184+K186+K187+K188</f>
        <v>-14278.360000000046</v>
      </c>
      <c r="L183" s="64">
        <f>L188</f>
        <v>2630.3699999999953</v>
      </c>
      <c r="M183" s="64">
        <f>M188</f>
        <v>104.55999999999767</v>
      </c>
      <c r="N183" s="9">
        <f>N184+N188</f>
        <v>-860.1900000000023</v>
      </c>
      <c r="O183" s="9">
        <f>O188</f>
        <v>964.75</v>
      </c>
      <c r="P183" s="62">
        <f>M183/J183</f>
        <v>-0.008976656058255306</v>
      </c>
      <c r="Q183" s="62">
        <f>N183/K183</f>
        <v>0.06024431377273017</v>
      </c>
      <c r="R183" s="63">
        <f>O183/L183</f>
        <v>0.3667734957439454</v>
      </c>
    </row>
    <row r="184" spans="1:18" ht="25.5">
      <c r="A184" s="54" t="s">
        <v>1</v>
      </c>
      <c r="B184" s="54" t="s">
        <v>3</v>
      </c>
      <c r="C184" s="54" t="s">
        <v>21</v>
      </c>
      <c r="D184" s="54" t="s">
        <v>16</v>
      </c>
      <c r="E184" s="54" t="s">
        <v>0</v>
      </c>
      <c r="F184" s="54" t="s">
        <v>0</v>
      </c>
      <c r="G184" s="54" t="s">
        <v>2</v>
      </c>
      <c r="H184" s="54" t="s">
        <v>1</v>
      </c>
      <c r="I184" s="52" t="s">
        <v>207</v>
      </c>
      <c r="J184" s="64">
        <f>J185+J186+J187</f>
        <v>50.940000000000055</v>
      </c>
      <c r="K184" s="64">
        <v>50.94</v>
      </c>
      <c r="L184" s="64"/>
      <c r="M184" s="64"/>
      <c r="N184" s="64"/>
      <c r="O184" s="64"/>
      <c r="P184" s="62">
        <f aca="true" t="shared" si="41" ref="P184:P190">M184/J184</f>
        <v>0</v>
      </c>
      <c r="Q184" s="62">
        <f aca="true" t="shared" si="42" ref="Q184:Q190">N184/K184</f>
        <v>0</v>
      </c>
      <c r="R184" s="63">
        <v>0</v>
      </c>
    </row>
    <row r="185" spans="1:18" ht="25.5">
      <c r="A185" s="54" t="s">
        <v>1</v>
      </c>
      <c r="B185" s="54" t="s">
        <v>3</v>
      </c>
      <c r="C185" s="54" t="s">
        <v>21</v>
      </c>
      <c r="D185" s="54" t="s">
        <v>16</v>
      </c>
      <c r="E185" s="54" t="s">
        <v>3</v>
      </c>
      <c r="F185" s="54" t="s">
        <v>16</v>
      </c>
      <c r="G185" s="54" t="s">
        <v>2</v>
      </c>
      <c r="H185" s="54" t="s">
        <v>215</v>
      </c>
      <c r="I185" s="53" t="s">
        <v>208</v>
      </c>
      <c r="J185" s="64">
        <v>50.94</v>
      </c>
      <c r="K185" s="64">
        <v>50.94</v>
      </c>
      <c r="L185" s="64"/>
      <c r="M185" s="64"/>
      <c r="N185" s="9"/>
      <c r="O185" s="9"/>
      <c r="P185" s="62">
        <f t="shared" si="41"/>
        <v>0</v>
      </c>
      <c r="Q185" s="62">
        <f t="shared" si="42"/>
        <v>0</v>
      </c>
      <c r="R185" s="63">
        <v>0</v>
      </c>
    </row>
    <row r="186" spans="1:18" ht="38.25">
      <c r="A186" s="54" t="s">
        <v>1</v>
      </c>
      <c r="B186" s="54" t="s">
        <v>3</v>
      </c>
      <c r="C186" s="54" t="s">
        <v>21</v>
      </c>
      <c r="D186" s="54" t="s">
        <v>16</v>
      </c>
      <c r="E186" s="54" t="s">
        <v>11</v>
      </c>
      <c r="F186" s="54" t="s">
        <v>16</v>
      </c>
      <c r="G186" s="54" t="s">
        <v>2</v>
      </c>
      <c r="H186" s="54" t="s">
        <v>215</v>
      </c>
      <c r="I186" s="53" t="s">
        <v>209</v>
      </c>
      <c r="J186" s="64">
        <v>1500</v>
      </c>
      <c r="K186" s="64">
        <v>1500</v>
      </c>
      <c r="L186" s="64"/>
      <c r="M186" s="64"/>
      <c r="N186" s="9"/>
      <c r="O186" s="9"/>
      <c r="P186" s="62">
        <f t="shared" si="41"/>
        <v>0</v>
      </c>
      <c r="Q186" s="62">
        <f t="shared" si="42"/>
        <v>0</v>
      </c>
      <c r="R186" s="63">
        <v>0</v>
      </c>
    </row>
    <row r="187" spans="1:18" ht="38.25">
      <c r="A187" s="54" t="s">
        <v>1</v>
      </c>
      <c r="B187" s="54" t="s">
        <v>3</v>
      </c>
      <c r="C187" s="54" t="s">
        <v>21</v>
      </c>
      <c r="D187" s="54" t="s">
        <v>16</v>
      </c>
      <c r="E187" s="54" t="s">
        <v>11</v>
      </c>
      <c r="F187" s="54" t="s">
        <v>1</v>
      </c>
      <c r="G187" s="54" t="s">
        <v>2</v>
      </c>
      <c r="H187" s="54" t="s">
        <v>216</v>
      </c>
      <c r="I187" s="53" t="s">
        <v>210</v>
      </c>
      <c r="J187" s="64">
        <v>-1500</v>
      </c>
      <c r="K187" s="64">
        <v>-1500</v>
      </c>
      <c r="L187" s="64"/>
      <c r="M187" s="64"/>
      <c r="N187" s="9"/>
      <c r="O187" s="9"/>
      <c r="P187" s="62">
        <f t="shared" si="41"/>
        <v>0</v>
      </c>
      <c r="Q187" s="62">
        <f t="shared" si="42"/>
        <v>0</v>
      </c>
      <c r="R187" s="63">
        <v>0</v>
      </c>
    </row>
    <row r="188" spans="1:18" ht="12.75">
      <c r="A188" s="54" t="s">
        <v>1</v>
      </c>
      <c r="B188" s="54" t="s">
        <v>3</v>
      </c>
      <c r="C188" s="54" t="s">
        <v>0</v>
      </c>
      <c r="D188" s="54" t="s">
        <v>0</v>
      </c>
      <c r="E188" s="54" t="s">
        <v>0</v>
      </c>
      <c r="F188" s="54" t="s">
        <v>1</v>
      </c>
      <c r="G188" s="54" t="s">
        <v>2</v>
      </c>
      <c r="H188" s="54" t="s">
        <v>1</v>
      </c>
      <c r="I188" s="52" t="s">
        <v>211</v>
      </c>
      <c r="J188" s="64">
        <f aca="true" t="shared" si="43" ref="J188:O188">J189+J190</f>
        <v>-11698.930000000051</v>
      </c>
      <c r="K188" s="64">
        <f t="shared" si="43"/>
        <v>-14329.300000000047</v>
      </c>
      <c r="L188" s="64">
        <f t="shared" si="43"/>
        <v>2630.3699999999953</v>
      </c>
      <c r="M188" s="64">
        <f t="shared" si="43"/>
        <v>104.55999999999767</v>
      </c>
      <c r="N188" s="64">
        <f t="shared" si="43"/>
        <v>-860.1900000000023</v>
      </c>
      <c r="O188" s="64">
        <f t="shared" si="43"/>
        <v>964.75</v>
      </c>
      <c r="P188" s="62">
        <f t="shared" si="41"/>
        <v>-0.00893756950421938</v>
      </c>
      <c r="Q188" s="62">
        <f t="shared" si="42"/>
        <v>0.06003014801839584</v>
      </c>
      <c r="R188" s="63">
        <f>O188/L188</f>
        <v>0.3667734957439454</v>
      </c>
    </row>
    <row r="189" spans="1:18" ht="12.75">
      <c r="A189" s="54" t="s">
        <v>1</v>
      </c>
      <c r="B189" s="54" t="s">
        <v>3</v>
      </c>
      <c r="C189" s="54" t="s">
        <v>16</v>
      </c>
      <c r="D189" s="54" t="s">
        <v>11</v>
      </c>
      <c r="E189" s="54" t="s">
        <v>0</v>
      </c>
      <c r="F189" s="54" t="s">
        <v>1</v>
      </c>
      <c r="G189" s="54" t="s">
        <v>2</v>
      </c>
      <c r="H189" s="54" t="s">
        <v>1</v>
      </c>
      <c r="I189" s="53" t="s">
        <v>212</v>
      </c>
      <c r="J189" s="64">
        <v>-661976.17</v>
      </c>
      <c r="K189" s="64">
        <v>-648406.79</v>
      </c>
      <c r="L189" s="64">
        <v>-94894.06</v>
      </c>
      <c r="M189" s="64">
        <v>-75322.23</v>
      </c>
      <c r="N189" s="9">
        <v>-73663.71</v>
      </c>
      <c r="O189" s="9">
        <v>-13471.76</v>
      </c>
      <c r="P189" s="62">
        <f t="shared" si="41"/>
        <v>0.1137838995020017</v>
      </c>
      <c r="Q189" s="62">
        <f t="shared" si="42"/>
        <v>0.11360724646328889</v>
      </c>
      <c r="R189" s="63">
        <f>O189/L189</f>
        <v>0.14196631485679925</v>
      </c>
    </row>
    <row r="190" spans="1:18" ht="12.75">
      <c r="A190" s="54" t="s">
        <v>1</v>
      </c>
      <c r="B190" s="54" t="s">
        <v>3</v>
      </c>
      <c r="C190" s="54" t="s">
        <v>16</v>
      </c>
      <c r="D190" s="54" t="s">
        <v>11</v>
      </c>
      <c r="E190" s="54" t="s">
        <v>0</v>
      </c>
      <c r="F190" s="54" t="s">
        <v>1</v>
      </c>
      <c r="G190" s="54" t="s">
        <v>2</v>
      </c>
      <c r="H190" s="54" t="s">
        <v>1</v>
      </c>
      <c r="I190" s="53" t="s">
        <v>213</v>
      </c>
      <c r="J190" s="64">
        <v>650277.24</v>
      </c>
      <c r="K190" s="64">
        <v>634077.49</v>
      </c>
      <c r="L190" s="64">
        <v>97524.43</v>
      </c>
      <c r="M190" s="64">
        <v>75426.79</v>
      </c>
      <c r="N190" s="9">
        <v>72803.52</v>
      </c>
      <c r="O190" s="9">
        <v>14436.51</v>
      </c>
      <c r="P190" s="62">
        <f t="shared" si="41"/>
        <v>0.11599174222982185</v>
      </c>
      <c r="Q190" s="62">
        <f t="shared" si="42"/>
        <v>0.11481801695877897</v>
      </c>
      <c r="R190" s="63">
        <f>N190/J190*100</f>
        <v>11.195766285776818</v>
      </c>
    </row>
  </sheetData>
  <sheetProtection/>
  <mergeCells count="116">
    <mergeCell ref="A4:H6"/>
    <mergeCell ref="I4:I6"/>
    <mergeCell ref="J4:J6"/>
    <mergeCell ref="N4:N6"/>
    <mergeCell ref="R4:R6"/>
    <mergeCell ref="A128:I128"/>
    <mergeCell ref="K4:K6"/>
    <mergeCell ref="L4:L6"/>
    <mergeCell ref="M4:M6"/>
    <mergeCell ref="O4:O6"/>
    <mergeCell ref="A129:C129"/>
    <mergeCell ref="D129:H129"/>
    <mergeCell ref="A130:H130"/>
    <mergeCell ref="A131:C131"/>
    <mergeCell ref="D131:H131"/>
    <mergeCell ref="A132:C132"/>
    <mergeCell ref="D132:H132"/>
    <mergeCell ref="A133:C133"/>
    <mergeCell ref="D133:H133"/>
    <mergeCell ref="A134:C134"/>
    <mergeCell ref="D134:H134"/>
    <mergeCell ref="A135:C135"/>
    <mergeCell ref="D135:H135"/>
    <mergeCell ref="A136:C136"/>
    <mergeCell ref="D136:H136"/>
    <mergeCell ref="A137:C137"/>
    <mergeCell ref="D137:H137"/>
    <mergeCell ref="A138:C138"/>
    <mergeCell ref="D138:H138"/>
    <mergeCell ref="A139:C139"/>
    <mergeCell ref="D139:H139"/>
    <mergeCell ref="A140:C140"/>
    <mergeCell ref="D140:H140"/>
    <mergeCell ref="A141:C141"/>
    <mergeCell ref="D141:H141"/>
    <mergeCell ref="A142:C142"/>
    <mergeCell ref="D142:H142"/>
    <mergeCell ref="A143:C143"/>
    <mergeCell ref="D143:H143"/>
    <mergeCell ref="A144:C144"/>
    <mergeCell ref="D144:H144"/>
    <mergeCell ref="A145:C145"/>
    <mergeCell ref="D145:H145"/>
    <mergeCell ref="A146:C146"/>
    <mergeCell ref="D146:H146"/>
    <mergeCell ref="A147:C147"/>
    <mergeCell ref="D147:H147"/>
    <mergeCell ref="A148:C148"/>
    <mergeCell ref="D148:H148"/>
    <mergeCell ref="A149:C149"/>
    <mergeCell ref="D149:H149"/>
    <mergeCell ref="A150:C150"/>
    <mergeCell ref="D150:H150"/>
    <mergeCell ref="A151:C151"/>
    <mergeCell ref="D151:H151"/>
    <mergeCell ref="A152:C152"/>
    <mergeCell ref="D152:H152"/>
    <mergeCell ref="A153:C153"/>
    <mergeCell ref="D153:H153"/>
    <mergeCell ref="A154:C154"/>
    <mergeCell ref="D154:H154"/>
    <mergeCell ref="A155:C155"/>
    <mergeCell ref="D155:H155"/>
    <mergeCell ref="A156:C156"/>
    <mergeCell ref="D156:H156"/>
    <mergeCell ref="A157:C157"/>
    <mergeCell ref="D157:H157"/>
    <mergeCell ref="A158:C158"/>
    <mergeCell ref="D158:H158"/>
    <mergeCell ref="A159:C159"/>
    <mergeCell ref="D159:H159"/>
    <mergeCell ref="A160:C160"/>
    <mergeCell ref="D160:H160"/>
    <mergeCell ref="A161:C161"/>
    <mergeCell ref="D161:H161"/>
    <mergeCell ref="A162:C162"/>
    <mergeCell ref="D162:H162"/>
    <mergeCell ref="A163:C163"/>
    <mergeCell ref="D163:H163"/>
    <mergeCell ref="A164:C164"/>
    <mergeCell ref="D164:H164"/>
    <mergeCell ref="A165:C165"/>
    <mergeCell ref="D165:H165"/>
    <mergeCell ref="A166:C166"/>
    <mergeCell ref="D166:H166"/>
    <mergeCell ref="A167:C167"/>
    <mergeCell ref="D167:H167"/>
    <mergeCell ref="A168:C168"/>
    <mergeCell ref="D168:H168"/>
    <mergeCell ref="D174:H174"/>
    <mergeCell ref="A169:C169"/>
    <mergeCell ref="D169:H169"/>
    <mergeCell ref="A170:C170"/>
    <mergeCell ref="D170:H170"/>
    <mergeCell ref="A171:C171"/>
    <mergeCell ref="D171:H171"/>
    <mergeCell ref="D175:H175"/>
    <mergeCell ref="A176:C176"/>
    <mergeCell ref="D176:H176"/>
    <mergeCell ref="A177:C177"/>
    <mergeCell ref="D177:H177"/>
    <mergeCell ref="A172:C172"/>
    <mergeCell ref="D172:H172"/>
    <mergeCell ref="A173:C173"/>
    <mergeCell ref="D173:H173"/>
    <mergeCell ref="A174:C174"/>
    <mergeCell ref="P4:P6"/>
    <mergeCell ref="Q4:Q6"/>
    <mergeCell ref="A182:H182"/>
    <mergeCell ref="A178:C178"/>
    <mergeCell ref="D178:H178"/>
    <mergeCell ref="A179:C179"/>
    <mergeCell ref="D179:H179"/>
    <mergeCell ref="A180:H180"/>
    <mergeCell ref="A181:I181"/>
    <mergeCell ref="A175:C17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Мигла Елена Сергеевна</cp:lastModifiedBy>
  <cp:lastPrinted>2015-03-11T07:41:23Z</cp:lastPrinted>
  <dcterms:created xsi:type="dcterms:W3CDTF">2004-12-17T06:13:59Z</dcterms:created>
  <dcterms:modified xsi:type="dcterms:W3CDTF">2016-03-29T01:48:54Z</dcterms:modified>
  <cp:category/>
  <cp:version/>
  <cp:contentType/>
  <cp:contentStatus/>
</cp:coreProperties>
</file>